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erbe\Dropbox\Meister 2016\aaa-Einheitenplanung\aan18-Prüfungsvorbereitung\"/>
    </mc:Choice>
  </mc:AlternateContent>
  <bookViews>
    <workbookView xWindow="0" yWindow="0" windowWidth="21943" windowHeight="8246" tabRatio="948" activeTab="9"/>
  </bookViews>
  <sheets>
    <sheet name="IL" sheetId="57" r:id="rId1"/>
    <sheet name="VMK" sheetId="58" r:id="rId2"/>
    <sheet name="WEIZEN" sheetId="4" r:id="rId3"/>
    <sheet name="ZUCKERRÜBE" sheetId="59" r:id="rId4"/>
    <sheet name="BIOSOJA" sheetId="60" r:id="rId5"/>
    <sheet name="APFEL" sheetId="43" r:id="rId6"/>
    <sheet name="WEIN" sheetId="44" r:id="rId7"/>
    <sheet name="SILOMAIS" sheetId="45" r:id="rId8"/>
    <sheet name="GL-RBSilage" sheetId="46" r:id="rId9"/>
    <sheet name="MILCH" sheetId="28" r:id="rId10"/>
    <sheet name="ZUCHTSAU" sheetId="49" r:id="rId11"/>
    <sheet name="STIER" sheetId="50" r:id="rId12"/>
    <sheet name="UaB" sheetId="53" r:id="rId13"/>
    <sheet name="AGG_DB" sheetId="30" r:id="rId14"/>
    <sheet name="FIXDB" sheetId="55" r:id="rId15"/>
    <sheet name="SPEZKOFRLE" sheetId="64" r:id="rId16"/>
    <sheet name="VGL-DB" sheetId="65" r:id="rId17"/>
  </sheets>
  <externalReferences>
    <externalReference r:id="rId18"/>
    <externalReference r:id="rId19"/>
  </externalReferences>
  <definedNames>
    <definedName name="anscount" hidden="1">10</definedName>
    <definedName name="Daten">'[1]Datbank-MFB'!$A$2:$BG$12</definedName>
    <definedName name="_xlnm.Print_Area" localSheetId="5">APFEL!$1:$1048576</definedName>
    <definedName name="_xlnm.Print_Area" localSheetId="4">BIOSOJA!$1:$1048576</definedName>
    <definedName name="_xlnm.Print_Area" localSheetId="8">'GL-RBSilage'!$1:$1048576</definedName>
    <definedName name="_xlnm.Print_Area" localSheetId="9">MILCH!$1:$1048576</definedName>
    <definedName name="_xlnm.Print_Area" localSheetId="7">SILOMAIS!$1:$1048576</definedName>
    <definedName name="_xlnm.Print_Area" localSheetId="11">STIER!$1:$1048576</definedName>
    <definedName name="_xlnm.Print_Area" localSheetId="12">UaB!$1:$1048576</definedName>
    <definedName name="_xlnm.Print_Area" localSheetId="1">VMK!$A$1:$L$22</definedName>
    <definedName name="_xlnm.Print_Area" localSheetId="6">WEIN!$1:$1048576</definedName>
    <definedName name="_xlnm.Print_Area" localSheetId="2">WEIZEN!$1:$1048576</definedName>
    <definedName name="_xlnm.Print_Area" localSheetId="10">ZUCHTSAU!$1:$1048576</definedName>
    <definedName name="_xlnm.Print_Area" localSheetId="3">ZUCKERRÜBE!$1:$1048576</definedName>
    <definedName name="_xlnm.Print_Area">#REF!</definedName>
    <definedName name="Druckbereich_MI" localSheetId="1">VMK!$A$1:$L$22</definedName>
    <definedName name="DRUCKBEREICH_MI">#REF!</definedName>
    <definedName name="KultDat_auslesen" localSheetId="4">[1]!KultDat_auslesen</definedName>
    <definedName name="KultDat_auslesen" localSheetId="16">[1]!KultDat_auslesen</definedName>
    <definedName name="KultDat_auslesen" localSheetId="3">[1]!KultDat_auslesen</definedName>
    <definedName name="KultDat_auslesen">[1]!KultDat_auslesen</definedName>
    <definedName name="Kultur">#REF!</definedName>
    <definedName name="Kultur_wählen" localSheetId="4">[1]!Kultur_wählen</definedName>
    <definedName name="Kultur_wählen" localSheetId="16">[1]!Kultur_wählen</definedName>
    <definedName name="Kultur_wählen" localSheetId="3">[1]!Kultur_wählen</definedName>
    <definedName name="Kultur_wählen">[1]!Kultur_wählen</definedName>
    <definedName name="limcount" hidden="1">7</definedName>
    <definedName name="ListfKultur">'[1]Datbank-MFB'!$B$2:$B$15</definedName>
    <definedName name="sencount" hidden="1">41</definedName>
    <definedName name="TM_max" localSheetId="4">[2]I_NST_BedMK_FÜ!#REF!</definedName>
    <definedName name="TM_max" localSheetId="16">[2]I_NST_BedMK_FÜ!#REF!</definedName>
    <definedName name="TM_max" localSheetId="3">[2]I_NST_BedMK_FÜ!#REF!</definedName>
    <definedName name="TM_max">[2]I_NST_BedMK_FÜ!#REF!</definedName>
  </definedNames>
  <calcPr calcId="171027"/>
</workbook>
</file>

<file path=xl/calcChain.xml><?xml version="1.0" encoding="utf-8"?>
<calcChain xmlns="http://schemas.openxmlformats.org/spreadsheetml/2006/main">
  <c r="C29" i="65" l="1"/>
  <c r="C26" i="65"/>
  <c r="B19" i="65"/>
  <c r="C13" i="65"/>
  <c r="B18" i="65" s="1"/>
  <c r="D13" i="65"/>
  <c r="B13" i="65"/>
  <c r="B17" i="65" s="1"/>
  <c r="E11" i="65"/>
  <c r="E12" i="65"/>
  <c r="E10" i="65"/>
  <c r="C32" i="64"/>
  <c r="C27" i="64"/>
  <c r="B25" i="64"/>
  <c r="B24" i="64"/>
  <c r="B23" i="64"/>
  <c r="C26" i="64" s="1"/>
  <c r="C21" i="64"/>
  <c r="B19" i="64"/>
  <c r="B18" i="64"/>
  <c r="B17" i="64"/>
  <c r="B13" i="30"/>
  <c r="B8" i="30"/>
  <c r="B3" i="30"/>
  <c r="C15" i="30"/>
  <c r="C16" i="30" s="1"/>
  <c r="C17" i="30" s="1"/>
  <c r="C14" i="53"/>
  <c r="D14" i="53"/>
  <c r="B14" i="53"/>
  <c r="E4" i="49"/>
  <c r="C15" i="49"/>
  <c r="E15" i="49" s="1"/>
  <c r="F16" i="28"/>
  <c r="C12" i="28"/>
  <c r="E19" i="28"/>
  <c r="E15" i="30"/>
  <c r="E16" i="30" s="1"/>
  <c r="E17" i="30" s="1"/>
  <c r="B15" i="30"/>
  <c r="D15" i="30"/>
  <c r="D16" i="30" s="1"/>
  <c r="D17" i="30" s="1"/>
  <c r="D37" i="46"/>
  <c r="D38" i="46"/>
  <c r="D36" i="46"/>
  <c r="D13" i="45"/>
  <c r="C32" i="28" s="1"/>
  <c r="C28" i="49" s="1"/>
  <c r="D28" i="49" s="1"/>
  <c r="D14" i="45"/>
  <c r="C33" i="28" s="1"/>
  <c r="C28" i="50" s="1"/>
  <c r="D28" i="50" s="1"/>
  <c r="D12" i="45"/>
  <c r="E12" i="45" s="1"/>
  <c r="D39" i="45"/>
  <c r="D38" i="45"/>
  <c r="D37" i="45"/>
  <c r="D35" i="45"/>
  <c r="D33" i="60"/>
  <c r="D32" i="60"/>
  <c r="D31" i="60"/>
  <c r="F12" i="60"/>
  <c r="F11" i="60"/>
  <c r="F10" i="60"/>
  <c r="F8" i="60"/>
  <c r="F7" i="60"/>
  <c r="G4" i="60"/>
  <c r="G5" i="60"/>
  <c r="G6" i="59"/>
  <c r="D32" i="59"/>
  <c r="D31" i="59"/>
  <c r="D30" i="59"/>
  <c r="F12" i="59"/>
  <c r="G9" i="59" s="1"/>
  <c r="F11" i="59"/>
  <c r="F10" i="59"/>
  <c r="F8" i="59"/>
  <c r="F7" i="59"/>
  <c r="G4" i="59"/>
  <c r="G5" i="59" s="1"/>
  <c r="D35" i="4"/>
  <c r="D34" i="4"/>
  <c r="D33" i="4"/>
  <c r="G4" i="4"/>
  <c r="G5" i="4" s="1"/>
  <c r="G6" i="4"/>
  <c r="D31" i="4" s="1"/>
  <c r="F8" i="4"/>
  <c r="F10" i="4"/>
  <c r="F11" i="4"/>
  <c r="F12" i="4"/>
  <c r="G9" i="4" s="1"/>
  <c r="F7" i="4"/>
  <c r="C19" i="58"/>
  <c r="B19" i="58"/>
  <c r="J18" i="58"/>
  <c r="H17" i="58"/>
  <c r="J17" i="58"/>
  <c r="E17" i="58"/>
  <c r="H16" i="58"/>
  <c r="J16" i="58" s="1"/>
  <c r="K16" i="58" s="1"/>
  <c r="E16" i="58"/>
  <c r="I15" i="58"/>
  <c r="H15" i="58"/>
  <c r="J15" i="58" s="1"/>
  <c r="E15" i="58"/>
  <c r="H14" i="58"/>
  <c r="J14" i="58" s="1"/>
  <c r="D14" i="58"/>
  <c r="H13" i="58"/>
  <c r="J13" i="58"/>
  <c r="I12" i="58"/>
  <c r="J12" i="58"/>
  <c r="H12" i="58"/>
  <c r="H11" i="58"/>
  <c r="J11" i="58"/>
  <c r="E11" i="58"/>
  <c r="H10" i="58"/>
  <c r="J10" i="58" s="1"/>
  <c r="E10" i="58"/>
  <c r="H9" i="58"/>
  <c r="J9" i="58" s="1"/>
  <c r="H8" i="58"/>
  <c r="J8" i="58" s="1"/>
  <c r="E8" i="58"/>
  <c r="B4" i="58"/>
  <c r="F9" i="58"/>
  <c r="B3" i="58"/>
  <c r="D18" i="58" s="1"/>
  <c r="D13" i="58"/>
  <c r="F18" i="57"/>
  <c r="F20" i="57" s="1"/>
  <c r="F10" i="57"/>
  <c r="D5" i="55"/>
  <c r="D7" i="55"/>
  <c r="C9" i="55" s="1"/>
  <c r="E5" i="55"/>
  <c r="E7" i="55" s="1"/>
  <c r="F5" i="55"/>
  <c r="F7" i="55" s="1"/>
  <c r="F9" i="55" s="1"/>
  <c r="C5" i="55"/>
  <c r="C7" i="55"/>
  <c r="C4" i="53"/>
  <c r="C5" i="53"/>
  <c r="C15" i="53" s="1"/>
  <c r="D4" i="53"/>
  <c r="D5" i="53" s="1"/>
  <c r="D15" i="53" s="1"/>
  <c r="B4" i="53"/>
  <c r="B5" i="53"/>
  <c r="B15" i="53" s="1"/>
  <c r="F6" i="50"/>
  <c r="D35" i="50"/>
  <c r="F3" i="50"/>
  <c r="F7" i="50"/>
  <c r="C13" i="50" s="1"/>
  <c r="F13" i="50" s="1"/>
  <c r="F8" i="50"/>
  <c r="E3" i="49"/>
  <c r="E7" i="49"/>
  <c r="E8" i="49"/>
  <c r="E9" i="49"/>
  <c r="F19" i="28"/>
  <c r="F3" i="28"/>
  <c r="C4" i="28"/>
  <c r="F4" i="28" s="1"/>
  <c r="C5" i="28"/>
  <c r="F5" i="28" s="1"/>
  <c r="F6" i="28"/>
  <c r="C10" i="28"/>
  <c r="F10" i="28" s="1"/>
  <c r="F11" i="28"/>
  <c r="F12" i="28"/>
  <c r="F9" i="46"/>
  <c r="A26" i="46"/>
  <c r="E26" i="46"/>
  <c r="A27" i="46"/>
  <c r="E27" i="46"/>
  <c r="E28" i="45"/>
  <c r="E27" i="45"/>
  <c r="A28" i="45"/>
  <c r="A27" i="45"/>
  <c r="F9" i="45"/>
  <c r="E14" i="45"/>
  <c r="E3" i="44"/>
  <c r="E4" i="44"/>
  <c r="E24" i="44" s="1"/>
  <c r="E27" i="44" s="1"/>
  <c r="E34" i="44" s="1"/>
  <c r="E23" i="44"/>
  <c r="E14" i="43"/>
  <c r="E3" i="43"/>
  <c r="E4" i="43" s="1"/>
  <c r="E15" i="43" s="1"/>
  <c r="E19" i="43" s="1"/>
  <c r="B14" i="30"/>
  <c r="B16" i="30" s="1"/>
  <c r="F13" i="58"/>
  <c r="F14" i="58"/>
  <c r="F16" i="58"/>
  <c r="F18" i="58"/>
  <c r="G6" i="60"/>
  <c r="D28" i="59"/>
  <c r="F11" i="50"/>
  <c r="D32" i="4" l="1"/>
  <c r="D36" i="4" s="1"/>
  <c r="D38" i="4" s="1"/>
  <c r="D40" i="4" s="1"/>
  <c r="F18" i="4"/>
  <c r="G18" i="4" s="1"/>
  <c r="G19" i="4" s="1"/>
  <c r="G20" i="4" s="1"/>
  <c r="G27" i="4" s="1"/>
  <c r="E25" i="43"/>
  <c r="E24" i="43"/>
  <c r="D11" i="46"/>
  <c r="E11" i="46" s="1"/>
  <c r="C31" i="28"/>
  <c r="C26" i="50" s="1"/>
  <c r="D26" i="50" s="1"/>
  <c r="K18" i="58"/>
  <c r="G9" i="60"/>
  <c r="D30" i="60" s="1"/>
  <c r="C20" i="64"/>
  <c r="C28" i="64" s="1"/>
  <c r="C29" i="64" s="1"/>
  <c r="C33" i="64" s="1"/>
  <c r="C20" i="65"/>
  <c r="D9" i="58"/>
  <c r="D19" i="58" s="1"/>
  <c r="D20" i="58" s="1"/>
  <c r="D12" i="58"/>
  <c r="E13" i="45"/>
  <c r="F11" i="45" s="1"/>
  <c r="E16" i="49"/>
  <c r="E13" i="65"/>
  <c r="C21" i="65" s="1"/>
  <c r="C11" i="55"/>
  <c r="D36" i="50"/>
  <c r="D37" i="50" s="1"/>
  <c r="D39" i="50" s="1"/>
  <c r="D41" i="50" s="1"/>
  <c r="K14" i="58"/>
  <c r="D29" i="60"/>
  <c r="J19" i="58"/>
  <c r="J20" i="58" s="1"/>
  <c r="F20" i="28"/>
  <c r="F10" i="58"/>
  <c r="K10" i="58" s="1"/>
  <c r="F11" i="58"/>
  <c r="K11" i="58" s="1"/>
  <c r="F8" i="58"/>
  <c r="K8" i="58" s="1"/>
  <c r="F12" i="58"/>
  <c r="K12" i="58" s="1"/>
  <c r="F17" i="58"/>
  <c r="K17" i="58" s="1"/>
  <c r="E35" i="44"/>
  <c r="D13" i="46"/>
  <c r="E13" i="46" s="1"/>
  <c r="C27" i="50"/>
  <c r="D27" i="50" s="1"/>
  <c r="F15" i="58"/>
  <c r="K15" i="58" s="1"/>
  <c r="E19" i="58"/>
  <c r="C34" i="64"/>
  <c r="D29" i="59"/>
  <c r="D33" i="59" s="1"/>
  <c r="D35" i="59" s="1"/>
  <c r="D37" i="59" s="1"/>
  <c r="F17" i="59"/>
  <c r="G17" i="59" s="1"/>
  <c r="G18" i="59" s="1"/>
  <c r="G19" i="59" s="1"/>
  <c r="G24" i="59" s="1"/>
  <c r="F14" i="50"/>
  <c r="K13" i="58"/>
  <c r="D33" i="28"/>
  <c r="C29" i="49"/>
  <c r="D29" i="49" s="1"/>
  <c r="D31" i="28"/>
  <c r="C27" i="49"/>
  <c r="D27" i="49" s="1"/>
  <c r="D32" i="28"/>
  <c r="D12" i="46"/>
  <c r="E12" i="46" s="1"/>
  <c r="D36" i="45" l="1"/>
  <c r="D40" i="45" s="1"/>
  <c r="D42" i="45" s="1"/>
  <c r="D44" i="45" s="1"/>
  <c r="E20" i="45"/>
  <c r="F20" i="45" s="1"/>
  <c r="F21" i="45"/>
  <c r="F30" i="45" s="1"/>
  <c r="F18" i="60"/>
  <c r="G18" i="60" s="1"/>
  <c r="G19" i="60" s="1"/>
  <c r="G20" i="60" s="1"/>
  <c r="G25" i="60" s="1"/>
  <c r="D34" i="60"/>
  <c r="D36" i="60" s="1"/>
  <c r="D38" i="60" s="1"/>
  <c r="K9" i="58"/>
  <c r="K19" i="58" s="1"/>
  <c r="K20" i="58" s="1"/>
  <c r="C22" i="65"/>
  <c r="C23" i="65" s="1"/>
  <c r="C27" i="65" s="1"/>
  <c r="C28" i="65" s="1"/>
  <c r="F10" i="46"/>
  <c r="F20" i="46" s="1"/>
  <c r="D29" i="50"/>
  <c r="D31" i="50" s="1"/>
  <c r="F4" i="50" s="1"/>
  <c r="F5" i="50" s="1"/>
  <c r="F15" i="50" s="1"/>
  <c r="F22" i="50"/>
  <c r="F21" i="50"/>
  <c r="D30" i="49"/>
  <c r="D32" i="49" s="1"/>
  <c r="E5" i="49" s="1"/>
  <c r="E6" i="49" s="1"/>
  <c r="E17" i="49" s="1"/>
  <c r="E22" i="49" s="1"/>
  <c r="F19" i="58"/>
  <c r="F20" i="58" s="1"/>
  <c r="F31" i="45"/>
  <c r="E19" i="46"/>
  <c r="F19" i="46" s="1"/>
  <c r="D34" i="28"/>
  <c r="D36" i="28" s="1"/>
  <c r="F8" i="28" s="1"/>
  <c r="F9" i="28" s="1"/>
  <c r="F21" i="28" s="1"/>
  <c r="D35" i="46" l="1"/>
  <c r="D39" i="46" s="1"/>
  <c r="D41" i="46" s="1"/>
  <c r="D43" i="46" s="1"/>
  <c r="F22" i="45"/>
  <c r="F30" i="46"/>
  <c r="F29" i="46"/>
  <c r="B7" i="30"/>
  <c r="F21" i="46"/>
  <c r="B12" i="30"/>
  <c r="B17" i="30" s="1"/>
  <c r="F27" i="28"/>
  <c r="E18" i="30" l="1"/>
  <c r="E19" i="30" s="1"/>
  <c r="E20" i="30" s="1"/>
  <c r="B18" i="30"/>
  <c r="B19" i="30" s="1"/>
  <c r="B20" i="30" s="1"/>
  <c r="C18" i="30"/>
  <c r="C19" i="30" s="1"/>
  <c r="C20" i="30" s="1"/>
  <c r="D18" i="30"/>
  <c r="D19" i="30" s="1"/>
  <c r="D20" i="30" s="1"/>
</calcChain>
</file>

<file path=xl/sharedStrings.xml><?xml version="1.0" encoding="utf-8"?>
<sst xmlns="http://schemas.openxmlformats.org/spreadsheetml/2006/main" count="728" uniqueCount="313">
  <si>
    <t>Summe</t>
  </si>
  <si>
    <t>Gesamt</t>
  </si>
  <si>
    <t>Menge</t>
  </si>
  <si>
    <t>EH</t>
  </si>
  <si>
    <t>Summe Leistungen</t>
  </si>
  <si>
    <t>kg</t>
  </si>
  <si>
    <t>dt</t>
  </si>
  <si>
    <t>Saatgut</t>
  </si>
  <si>
    <t>Zukaufs-Saatgut</t>
  </si>
  <si>
    <t>Mineraldünger</t>
  </si>
  <si>
    <t>Stickstoff</t>
  </si>
  <si>
    <t>Phosphor</t>
  </si>
  <si>
    <t>Kalium</t>
  </si>
  <si>
    <t>Pflanzenschutz</t>
  </si>
  <si>
    <t>Hagelversicherung</t>
  </si>
  <si>
    <t>Trocknungskosten</t>
  </si>
  <si>
    <t>Lohndrusch</t>
  </si>
  <si>
    <t>Hauptleistung - Korn</t>
  </si>
  <si>
    <t>Summe variable Kosten</t>
  </si>
  <si>
    <t>Faktoransprüche</t>
  </si>
  <si>
    <t>Faktorlieferung</t>
  </si>
  <si>
    <t>Verluste</t>
  </si>
  <si>
    <t>%</t>
  </si>
  <si>
    <t>MJ</t>
  </si>
  <si>
    <t>m³</t>
  </si>
  <si>
    <t>Einheit</t>
  </si>
  <si>
    <t>€/EH</t>
  </si>
  <si>
    <t>Lohnmaschinen</t>
  </si>
  <si>
    <t>Variable Maschinenkosten</t>
  </si>
  <si>
    <t>MILCHKUHHALTUNG</t>
  </si>
  <si>
    <t>Stk</t>
  </si>
  <si>
    <t>Kraftfutter</t>
  </si>
  <si>
    <t>Kontrollgebühr</t>
  </si>
  <si>
    <t>Milchverkauf</t>
  </si>
  <si>
    <t>Kälberkraftfutter</t>
  </si>
  <si>
    <t>Ferkel</t>
  </si>
  <si>
    <t>Verlustausgleich</t>
  </si>
  <si>
    <t>Nährstoffertrag je ha Grünland</t>
  </si>
  <si>
    <t>Variable Kosten je ha</t>
  </si>
  <si>
    <t>AKh je ha</t>
  </si>
  <si>
    <t>Nährstofflieferung aus dem Grünland in MJ NEL</t>
  </si>
  <si>
    <t>DB je ha Grünland</t>
  </si>
  <si>
    <t>DB je Akh</t>
  </si>
  <si>
    <t>Ausgewählte Produktionsverfahren</t>
  </si>
  <si>
    <t>Gehaltene Tiere je ha Grünland</t>
  </si>
  <si>
    <t>Deckungsbeitrag je Tier in €</t>
  </si>
  <si>
    <t xml:space="preserve">DB je Tier multipliziert mit der Anzahl gehaltener Tiere je ha </t>
  </si>
  <si>
    <t>Variable Kosten des Grundfutters</t>
  </si>
  <si>
    <t>Akh je Tier</t>
  </si>
  <si>
    <t xml:space="preserve">Anteil an der GF-Ration in % </t>
  </si>
  <si>
    <t>Kalb</t>
  </si>
  <si>
    <t>Milchaustauscher</t>
  </si>
  <si>
    <t>Vermarktung</t>
  </si>
  <si>
    <t>Stiermast</t>
  </si>
  <si>
    <t>Akh</t>
  </si>
  <si>
    <t>Bezeichnung</t>
  </si>
  <si>
    <t>Grünlanderneuerung</t>
  </si>
  <si>
    <t xml:space="preserve">Energie </t>
  </si>
  <si>
    <t>Bestandesergänzung (Zukauf)</t>
  </si>
  <si>
    <t>Altkuhanteil</t>
  </si>
  <si>
    <t>Zinsansatz des Tiervermögens</t>
  </si>
  <si>
    <t>Milchkühe</t>
  </si>
  <si>
    <t>Mutterkühe</t>
  </si>
  <si>
    <t>Milchziegen</t>
  </si>
  <si>
    <t>Lämmermast</t>
  </si>
  <si>
    <t>Deckungsbeitrag</t>
  </si>
  <si>
    <t>Euro</t>
  </si>
  <si>
    <t>Euro/ha</t>
  </si>
  <si>
    <t>Düngemittel</t>
  </si>
  <si>
    <t>Pflanzenschutzmittel</t>
  </si>
  <si>
    <t>Zinsansatz</t>
  </si>
  <si>
    <t>Faktorverwertung</t>
  </si>
  <si>
    <t xml:space="preserve">  Stickstoff</t>
  </si>
  <si>
    <t xml:space="preserve">  Phosphor</t>
  </si>
  <si>
    <t xml:space="preserve">  Kalium</t>
  </si>
  <si>
    <t xml:space="preserve">  Ackerfläche</t>
  </si>
  <si>
    <t xml:space="preserve">  Arbeitszeitbedarf</t>
  </si>
  <si>
    <t xml:space="preserve">  Stroh</t>
  </si>
  <si>
    <t xml:space="preserve">  Deckungsbeitrag je AKh</t>
  </si>
  <si>
    <t>APFEL 3000 Bäume</t>
  </si>
  <si>
    <t>Fremdarbeitskräfte</t>
  </si>
  <si>
    <t>Werbebeitrag</t>
  </si>
  <si>
    <t>Zaunreparatur</t>
  </si>
  <si>
    <t>Reparatur Hagelnetz</t>
  </si>
  <si>
    <t>Fachorganisation</t>
  </si>
  <si>
    <t xml:space="preserve">  Fläche</t>
  </si>
  <si>
    <t xml:space="preserve">  Arbeitszeitbedarf - nAK</t>
  </si>
  <si>
    <t>WEIN Bouteillenvermarktung</t>
  </si>
  <si>
    <t>hl</t>
  </si>
  <si>
    <t>Masch. Rebvorschneidung</t>
  </si>
  <si>
    <t>Ersatzpflanzung</t>
  </si>
  <si>
    <t>Bindematerial</t>
  </si>
  <si>
    <t>Jährliche Begrünung</t>
  </si>
  <si>
    <t>Weinbehandlung</t>
  </si>
  <si>
    <t>Schwund (3 %)</t>
  </si>
  <si>
    <t>Untersuchungskosten</t>
  </si>
  <si>
    <t>Korken</t>
  </si>
  <si>
    <t>Flaschenbruch</t>
  </si>
  <si>
    <t>Etiketten</t>
  </si>
  <si>
    <t>Filter, Waschmittel</t>
  </si>
  <si>
    <t>Verpackung</t>
  </si>
  <si>
    <t xml:space="preserve">  Weingartenanlage</t>
  </si>
  <si>
    <t xml:space="preserve">  Kellereiausstattung</t>
  </si>
  <si>
    <t>Silomais 30 % TS</t>
  </si>
  <si>
    <t>Grünmasse</t>
  </si>
  <si>
    <t>Silomaisertrag (TS)</t>
  </si>
  <si>
    <t>Trockenmasse (TS)</t>
  </si>
  <si>
    <t>Umsetzbare Energie (ME)</t>
  </si>
  <si>
    <t>Nettoenergielaktation (NEL)</t>
  </si>
  <si>
    <t>Siloanstrich und Silofolie</t>
  </si>
  <si>
    <t xml:space="preserve">  Variable Kosten je 100 ME</t>
  </si>
  <si>
    <t xml:space="preserve">  Variable Kosten je 100 NEL</t>
  </si>
  <si>
    <t>Grünland Silage</t>
  </si>
  <si>
    <t>Lohnpressen</t>
  </si>
  <si>
    <t>Lohnwickeln</t>
  </si>
  <si>
    <t>Siloertrag (35 % TS)</t>
  </si>
  <si>
    <t>Deckgeld bzw. Besamung</t>
  </si>
  <si>
    <t>Deckungsbeitrag je Kuh</t>
  </si>
  <si>
    <t xml:space="preserve">  Stallplätze</t>
  </si>
  <si>
    <t xml:space="preserve">  Grundfutternährstoffe (MJ NEL)</t>
  </si>
  <si>
    <t xml:space="preserve">  Arbeitszeit (AKh)</t>
  </si>
  <si>
    <t>Weibliches Kalb</t>
  </si>
  <si>
    <t>Männliches Kalb</t>
  </si>
  <si>
    <t>€/Einheit</t>
  </si>
  <si>
    <t>Tiergesundheit</t>
  </si>
  <si>
    <t>Zuchtsauenhaltung</t>
  </si>
  <si>
    <t>Altsau</t>
  </si>
  <si>
    <t>St.</t>
  </si>
  <si>
    <t>Jungsauenzukauf</t>
  </si>
  <si>
    <t>Zuchtsauenalleinfutter</t>
  </si>
  <si>
    <t>Ferkelfutter</t>
  </si>
  <si>
    <t>Deckgeld bzw. Eberanteil</t>
  </si>
  <si>
    <t>Deckungsbeitrag je Sau</t>
  </si>
  <si>
    <t>Stierverkauf</t>
  </si>
  <si>
    <t>Kälberzukauf (95 kg)</t>
  </si>
  <si>
    <t>Verlustausgleich (4 % vom Kalb)</t>
  </si>
  <si>
    <t>16 MO</t>
  </si>
  <si>
    <t xml:space="preserve">  Grundfutternährstoffe (MJ ME)</t>
  </si>
  <si>
    <t xml:space="preserve">  Deckungsbeitrag je Stallplatz</t>
  </si>
  <si>
    <t>Einstreu</t>
  </si>
  <si>
    <t>UaB</t>
  </si>
  <si>
    <t>Mieteinnahmen</t>
  </si>
  <si>
    <t>Ortstaxe</t>
  </si>
  <si>
    <t>Reinigung</t>
  </si>
  <si>
    <t>Wäschepflege</t>
  </si>
  <si>
    <t>Wasser und Entsorgung</t>
  </si>
  <si>
    <t>Instandhaltung</t>
  </si>
  <si>
    <t>Tourismusverband</t>
  </si>
  <si>
    <t>Haushaltsversicherung</t>
  </si>
  <si>
    <t>Marketing</t>
  </si>
  <si>
    <t>Vollbelegstage</t>
  </si>
  <si>
    <t>Kennzahl</t>
  </si>
  <si>
    <t>Hauptleistung - Apfel</t>
  </si>
  <si>
    <t>Hauptleistung Wein</t>
  </si>
  <si>
    <t>Lagerraum</t>
  </si>
  <si>
    <t>Zinssatz</t>
  </si>
  <si>
    <t>Sortiergerät</t>
  </si>
  <si>
    <t>Weizen</t>
  </si>
  <si>
    <t>Raps</t>
  </si>
  <si>
    <t>Gerste</t>
  </si>
  <si>
    <t>Schweine</t>
  </si>
  <si>
    <t>Umfang</t>
  </si>
  <si>
    <t>ha, Plätze</t>
  </si>
  <si>
    <t>Erzeugnisfixkosten</t>
  </si>
  <si>
    <t>Erzeugnis-DB</t>
  </si>
  <si>
    <t>Betriebszweigfixkosten</t>
  </si>
  <si>
    <t>Betriebszweig-DB</t>
  </si>
  <si>
    <t>Unternehmensfixkosten</t>
  </si>
  <si>
    <t>Kalkulatorischer Gewinn</t>
  </si>
  <si>
    <t>Deckungsbeitrag je Stier</t>
  </si>
  <si>
    <t>Spezialkostenfreie Leistung</t>
  </si>
  <si>
    <t>Relativer Zukaufswert von Rindergülle</t>
  </si>
  <si>
    <t>N</t>
  </si>
  <si>
    <r>
      <t>K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</si>
  <si>
    <r>
      <t>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  <r>
      <rPr>
        <vertAlign val="subscript"/>
        <sz val="11"/>
        <rFont val="Calibri"/>
        <family val="2"/>
      </rPr>
      <t>5</t>
    </r>
  </si>
  <si>
    <t>Nutzbare Inhaltsstoffe und Reinnährstoffpreise</t>
  </si>
  <si>
    <t>Nährstoff</t>
  </si>
  <si>
    <t>kg je m³</t>
  </si>
  <si>
    <t>Euro je kg</t>
  </si>
  <si>
    <t>Relativer Zukaufswert in Euro je m³</t>
  </si>
  <si>
    <t>Verkaufspreis des Kalbes</t>
  </si>
  <si>
    <t>Veredelungswert von Futtermilch</t>
  </si>
  <si>
    <t>- variable und fixe Kosten</t>
  </si>
  <si>
    <t>= Gewinn</t>
  </si>
  <si>
    <t>: eingesetzte Futtermilch</t>
  </si>
  <si>
    <t>= Veredelungswert</t>
  </si>
  <si>
    <t>Variable Maschinenkosten Winterweizen</t>
  </si>
  <si>
    <t>55 kW-Traktor:</t>
  </si>
  <si>
    <t>€/h</t>
  </si>
  <si>
    <t>80 kW-Traktor:</t>
  </si>
  <si>
    <t>Arbeitsgang</t>
  </si>
  <si>
    <t>55 KW</t>
  </si>
  <si>
    <t>80 KW</t>
  </si>
  <si>
    <t>Maschine bzw. Gerät</t>
  </si>
  <si>
    <t>h</t>
  </si>
  <si>
    <t>€</t>
  </si>
  <si>
    <t>Düngerholen</t>
  </si>
  <si>
    <t>6 Tonnen Kipper</t>
  </si>
  <si>
    <t>Düngerstreuen</t>
  </si>
  <si>
    <t>Schleuderstreuer 800 l</t>
  </si>
  <si>
    <t>Herbstackerung</t>
  </si>
  <si>
    <t>Anbaudrehpflug 4-sch. 140</t>
  </si>
  <si>
    <t>Drillsaat</t>
  </si>
  <si>
    <t>Kreiselegge + Säm. 3 m</t>
  </si>
  <si>
    <t>Kopfdüngung</t>
  </si>
  <si>
    <t>Feldspritze 800 l, 12 m</t>
  </si>
  <si>
    <t>N-Spätdüngung</t>
  </si>
  <si>
    <t>Kornabfuhr</t>
  </si>
  <si>
    <t>Stoppelsturz</t>
  </si>
  <si>
    <t>Schwergrupper 3 m</t>
  </si>
  <si>
    <t>Grubbern</t>
  </si>
  <si>
    <t>Rüstzeit</t>
  </si>
  <si>
    <t>inklusive 20 % MwSt.</t>
  </si>
  <si>
    <t>Ökl-Richtwerte für die Maschinenselbstkosten 2014</t>
  </si>
  <si>
    <t>Ein-heit</t>
  </si>
  <si>
    <t>Euro je Einheit</t>
  </si>
  <si>
    <t>Summe in Euro</t>
  </si>
  <si>
    <t>Gesamt in Euro</t>
  </si>
  <si>
    <t>Eigenes Saatgut</t>
  </si>
  <si>
    <t>Zinsansatz Umlaufvermögen</t>
  </si>
  <si>
    <t>Deckungsbeitrag je Hektar</t>
  </si>
  <si>
    <t>1 ha</t>
  </si>
  <si>
    <t>3,7 t</t>
  </si>
  <si>
    <t>Innerbetriebliche Leistungsverrechnung</t>
  </si>
  <si>
    <t>Saatgutkosten</t>
  </si>
  <si>
    <t>Zwischensumme</t>
  </si>
  <si>
    <t>Deckungsbeitrag Qualitätsweizen</t>
  </si>
  <si>
    <t>Berechnung des Zinsansatzes</t>
  </si>
  <si>
    <t xml:space="preserve">Bindungsdauer </t>
  </si>
  <si>
    <t>Monate</t>
  </si>
  <si>
    <t>Var. Maschinenkosten</t>
  </si>
  <si>
    <t>Umlaufkapital</t>
  </si>
  <si>
    <t>Werte</t>
  </si>
  <si>
    <t>Deckungsbeitrag Zuckerrübe</t>
  </si>
  <si>
    <t>Zuckerrüben inkl. Nebenleistung</t>
  </si>
  <si>
    <t>Einheiten</t>
  </si>
  <si>
    <t>Lohnernte</t>
  </si>
  <si>
    <t xml:space="preserve">  Deckungsbeitrag in Euro je AKh</t>
  </si>
  <si>
    <t xml:space="preserve">Deckungsbeitrag Bio-Sojabohne </t>
  </si>
  <si>
    <t xml:space="preserve">  DB in Euro je AKh</t>
  </si>
  <si>
    <t>Annuität Anlage</t>
  </si>
  <si>
    <t>Annuität Zaun</t>
  </si>
  <si>
    <t>Annuität Hagelnetz</t>
  </si>
  <si>
    <t>Deckungsbeitrag (Annuität)</t>
  </si>
  <si>
    <t xml:space="preserve">  DB (Annuität) je ha</t>
  </si>
  <si>
    <t xml:space="preserve">  DB (Annuität) je AKh</t>
  </si>
  <si>
    <t xml:space="preserve">  Deckungsbeitrag in €/AKh</t>
  </si>
  <si>
    <t>Annuität Unterstützung</t>
  </si>
  <si>
    <t>gekoppelte Prämien</t>
  </si>
  <si>
    <t>Wirtschaftsdüngerwert</t>
  </si>
  <si>
    <t xml:space="preserve">Wasser, Energie </t>
  </si>
  <si>
    <t>Sonstiges (Gebühren etc.)</t>
  </si>
  <si>
    <t>Berechnung des Wirtschaftsdüngerwerts</t>
  </si>
  <si>
    <t>Wert in Euro</t>
  </si>
  <si>
    <t>Nährstoffwert endgültig</t>
  </si>
  <si>
    <t>Nährstoffwert ohne Ausbringung</t>
  </si>
  <si>
    <t>Nährstoff-preise (€/kg)</t>
  </si>
  <si>
    <t>Nähr-stoffe in kg</t>
  </si>
  <si>
    <t>Abzug der Ausbringungskosten</t>
  </si>
  <si>
    <t>Sonstiges (Vermarktung, Kennzeichnung, …)</t>
  </si>
  <si>
    <t>Sonstiges (Wasser, Energie etc.)</t>
  </si>
  <si>
    <t>Sonstige variable Kosten (50%)</t>
  </si>
  <si>
    <t>Tarif je Übernachtung</t>
  </si>
  <si>
    <t>AGGREGIERTER DB - Grünland Rundballensilage</t>
  </si>
  <si>
    <t>Silage</t>
  </si>
  <si>
    <t>Bedarf an MJ NEL aus Grundfutter</t>
  </si>
  <si>
    <t>Fixkostendeckungsrechnung</t>
  </si>
  <si>
    <t>Kostenblock</t>
  </si>
  <si>
    <t>Investitionskosten in Euro nach Nutzungsdauer der Bauteile</t>
  </si>
  <si>
    <t xml:space="preserve">Gesamt </t>
  </si>
  <si>
    <t>30 Jahre</t>
  </si>
  <si>
    <t>15 Jahre</t>
  </si>
  <si>
    <t>10 Jahre</t>
  </si>
  <si>
    <t>Stall</t>
  </si>
  <si>
    <t>Entmistung</t>
  </si>
  <si>
    <t>Fütterung</t>
  </si>
  <si>
    <t>Nebenräume (Auslauf)</t>
  </si>
  <si>
    <t>Investitionen gesamt</t>
  </si>
  <si>
    <t>Berechnungsgrundlagen</t>
  </si>
  <si>
    <t>Abschreibung</t>
  </si>
  <si>
    <t xml:space="preserve">  Bauteile 30 Jahre</t>
  </si>
  <si>
    <t xml:space="preserve">  Bauteile 15 Jahre</t>
  </si>
  <si>
    <t xml:space="preserve">  Bauteile 10 Jahre</t>
  </si>
  <si>
    <t>Abschreibung gesamt</t>
  </si>
  <si>
    <t>Reparaturkosten</t>
  </si>
  <si>
    <t>Reparaturkosten gesamt</t>
  </si>
  <si>
    <t xml:space="preserve">  Bauteile 30 Jahre (1%)</t>
  </si>
  <si>
    <t xml:space="preserve">  Bauteile 15 Jahre (2%)</t>
  </si>
  <si>
    <t xml:space="preserve">  Bauteile 10 Jahre (3%)</t>
  </si>
  <si>
    <t>Zinsansatz (3%)</t>
  </si>
  <si>
    <t>Versicherungskosten (0,05%)</t>
  </si>
  <si>
    <t>Deckungsbeitrag je Pensionspferd</t>
  </si>
  <si>
    <t>Berechnung der fixen Spezialkosten (Beträge  in Euro)</t>
  </si>
  <si>
    <t>Fixe Spezialkosten gesamt</t>
  </si>
  <si>
    <t>Fixe Spezialkosten je Tier</t>
  </si>
  <si>
    <t>Fixe Spezialkosten pro Pferd</t>
  </si>
  <si>
    <t>Berechnung der Spezialkostenfreien Leistung (in Euro)</t>
  </si>
  <si>
    <t>Deckungsbeitrag je Pensionspferd (Euro)</t>
  </si>
  <si>
    <t>Vergleichsdeckungsbeitrag</t>
  </si>
  <si>
    <t>Deckungsbeitrag je Hektar Weizen (Euro)</t>
  </si>
  <si>
    <t>Deckungsbeitrag je Hektar Speiseerdäpfel (Euro)</t>
  </si>
  <si>
    <t xml:space="preserve">Investitionskosten in Euro </t>
  </si>
  <si>
    <t>Kartoffelroder</t>
  </si>
  <si>
    <t>20 Jahre</t>
  </si>
  <si>
    <t>12 Jahre</t>
  </si>
  <si>
    <t xml:space="preserve">  Kartoffelroder</t>
  </si>
  <si>
    <t xml:space="preserve">  Sortiergerät</t>
  </si>
  <si>
    <t xml:space="preserve">  Lagerraum</t>
  </si>
  <si>
    <t>Fixe Spezialkosten je Hektar</t>
  </si>
  <si>
    <t>Deckungsbeitrag Speiseerdäpfel</t>
  </si>
  <si>
    <t>Fixe Spezialkosten pro Hektar</t>
  </si>
  <si>
    <t>Vergleich: DB Winterweizen</t>
  </si>
  <si>
    <t>Berechnung Vergleichsdeckungsbeitrag und Gegenüberstellung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</si>
</sst>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.00_-;\-* #,##0.00_-;_-* &quot;-&quot;??_-;_-@_-"/>
    <numFmt numFmtId="165" formatCode="#,##0.0&quot;   &quot;"/>
    <numFmt numFmtId="166" formatCode="#,##0.00&quot;    &quot;"/>
    <numFmt numFmtId="167" formatCode="#,##0.00&quot;   &quot;"/>
    <numFmt numFmtId="168" formatCode="#,##0&quot;   &quot;"/>
    <numFmt numFmtId="169" formatCode="#,##0\ \ &quot;MO&quot;"/>
    <numFmt numFmtId="170" formatCode="#,##0\ &quot;ha&quot;\ \ "/>
    <numFmt numFmtId="171" formatCode="#,##0\ "/>
    <numFmt numFmtId="172" formatCode="#,##0.00\ "/>
    <numFmt numFmtId="173" formatCode="#,##0\ &quot;Jahre&quot;"/>
    <numFmt numFmtId="174" formatCode="0.0%"/>
    <numFmt numFmtId="175" formatCode="#,##0\ &quot;AKh&quot;\ \ "/>
    <numFmt numFmtId="176" formatCode="#,##0.0&quot;    &quot;"/>
    <numFmt numFmtId="177" formatCode="#,##0&quot;    &quot;"/>
    <numFmt numFmtId="178" formatCode="#,##0.0"/>
    <numFmt numFmtId="179" formatCode="#,##0&quot; &quot;"/>
    <numFmt numFmtId="180" formatCode="#,##0.0&quot; &quot;"/>
    <numFmt numFmtId="181" formatCode="#,##0\ &quot;kg&quot;\ \ "/>
    <numFmt numFmtId="182" formatCode="#,##0.0\ &quot;Jahre&quot;"/>
    <numFmt numFmtId="183" formatCode="#,##0.0\ "/>
    <numFmt numFmtId="184" formatCode="#,##0.0&quot;&quot;\ \ "/>
    <numFmt numFmtId="185" formatCode="#,##0\ &quot;MJ&quot;\ \ "/>
    <numFmt numFmtId="186" formatCode="#,##0.00&quot;&quot;\ \ "/>
    <numFmt numFmtId="187" formatCode="#,##0\ \ &quot;&quot;"/>
    <numFmt numFmtId="188" formatCode="#,##0.00&quot;  &quot;"/>
    <numFmt numFmtId="189" formatCode="#,##0&quot;  &quot;"/>
    <numFmt numFmtId="190" formatCode="General_)"/>
    <numFmt numFmtId="191" formatCode="0.00_)"/>
    <numFmt numFmtId="192" formatCode="#,##0.0&quot;&quot;"/>
    <numFmt numFmtId="193" formatCode="#,##0.00&quot;&quot;"/>
    <numFmt numFmtId="194" formatCode="0.0_)"/>
    <numFmt numFmtId="195" formatCode="_-* #,##0.00\ _Ö_S_-;\-* #,##0.00\ _Ö_S_-;_-* &quot;-&quot;??\ _Ö_S_-;_-@_-"/>
    <numFmt numFmtId="196" formatCode="#,##0.00&quot; &quot;"/>
    <numFmt numFmtId="197" formatCode="#,##0\ &quot;MON&quot;"/>
    <numFmt numFmtId="198" formatCode="#,##0.000&quot; &quot;"/>
    <numFmt numFmtId="199" formatCode="#,##0\ &quot;AKh&quot;"/>
    <numFmt numFmtId="200" formatCode="#,##0&quot;&quot;"/>
    <numFmt numFmtId="201" formatCode="#,##0&quot;&quot;\ \ "/>
    <numFmt numFmtId="202" formatCode="_-* #,##0_-;\-* #,##0_-;_-* &quot;-&quot;??_-;_-@_-"/>
  </numFmts>
  <fonts count="29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b/>
      <i/>
      <sz val="10.5"/>
      <name val="Calibri"/>
      <family val="2"/>
      <scheme val="minor"/>
    </font>
    <font>
      <i/>
      <sz val="10"/>
      <name val="Calibri"/>
      <family val="2"/>
      <scheme val="minor"/>
    </font>
    <font>
      <i/>
      <sz val="10.5"/>
      <name val="Calibri"/>
      <family val="2"/>
      <scheme val="minor"/>
    </font>
    <font>
      <sz val="14"/>
      <name val="Calibri"/>
      <family val="2"/>
      <scheme val="minor"/>
    </font>
    <font>
      <b/>
      <sz val="10.5"/>
      <color indexed="57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0" fontId="9" fillId="0" borderId="0"/>
    <xf numFmtId="0" fontId="2" fillId="0" borderId="0"/>
  </cellStyleXfs>
  <cellXfs count="471">
    <xf numFmtId="0" fontId="0" fillId="0" borderId="0" xfId="0"/>
    <xf numFmtId="0" fontId="2" fillId="0" borderId="0" xfId="4"/>
    <xf numFmtId="4" fontId="2" fillId="0" borderId="0" xfId="4" applyNumberFormat="1"/>
    <xf numFmtId="0" fontId="2" fillId="0" borderId="0" xfId="4" applyFill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3" fillId="0" borderId="0" xfId="0" applyFont="1"/>
    <xf numFmtId="0" fontId="11" fillId="0" borderId="1" xfId="0" applyFont="1" applyBorder="1"/>
    <xf numFmtId="188" fontId="11" fillId="0" borderId="1" xfId="0" applyNumberFormat="1" applyFont="1" applyBorder="1"/>
    <xf numFmtId="0" fontId="11" fillId="0" borderId="2" xfId="0" applyFont="1" applyBorder="1"/>
    <xf numFmtId="188" fontId="11" fillId="0" borderId="2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88" fontId="14" fillId="0" borderId="2" xfId="0" applyNumberFormat="1" applyFont="1" applyBorder="1"/>
    <xf numFmtId="188" fontId="11" fillId="0" borderId="1" xfId="0" applyNumberFormat="1" applyFont="1" applyBorder="1" applyAlignment="1">
      <alignment horizontal="center"/>
    </xf>
    <xf numFmtId="188" fontId="11" fillId="0" borderId="2" xfId="0" applyNumberFormat="1" applyFont="1" applyBorder="1" applyAlignment="1">
      <alignment horizontal="center"/>
    </xf>
    <xf numFmtId="189" fontId="11" fillId="0" borderId="1" xfId="0" applyNumberFormat="1" applyFont="1" applyBorder="1"/>
    <xf numFmtId="49" fontId="11" fillId="0" borderId="2" xfId="0" applyNumberFormat="1" applyFont="1" applyBorder="1"/>
    <xf numFmtId="189" fontId="11" fillId="0" borderId="2" xfId="0" applyNumberFormat="1" applyFont="1" applyBorder="1"/>
    <xf numFmtId="49" fontId="14" fillId="0" borderId="2" xfId="0" applyNumberFormat="1" applyFont="1" applyBorder="1"/>
    <xf numFmtId="190" fontId="15" fillId="2" borderId="4" xfId="3" applyFont="1" applyFill="1" applyBorder="1" applyAlignment="1" applyProtection="1">
      <alignment horizontal="center"/>
    </xf>
    <xf numFmtId="190" fontId="15" fillId="2" borderId="5" xfId="3" applyFont="1" applyFill="1" applyBorder="1" applyAlignment="1" applyProtection="1">
      <alignment horizontal="center"/>
    </xf>
    <xf numFmtId="190" fontId="16" fillId="0" borderId="6" xfId="3" applyFont="1" applyBorder="1" applyAlignment="1" applyProtection="1">
      <alignment horizontal="left"/>
    </xf>
    <xf numFmtId="192" fontId="16" fillId="0" borderId="6" xfId="3" applyNumberFormat="1" applyFont="1" applyBorder="1" applyProtection="1"/>
    <xf numFmtId="190" fontId="16" fillId="0" borderId="7" xfId="3" applyFont="1" applyBorder="1" applyAlignment="1" applyProtection="1">
      <alignment horizontal="left"/>
    </xf>
    <xf numFmtId="193" fontId="16" fillId="0" borderId="6" xfId="3" applyNumberFormat="1" applyFont="1" applyBorder="1" applyProtection="1"/>
    <xf numFmtId="190" fontId="16" fillId="0" borderId="8" xfId="3" applyFont="1" applyBorder="1" applyAlignment="1" applyProtection="1">
      <alignment horizontal="left"/>
    </xf>
    <xf numFmtId="192" fontId="16" fillId="0" borderId="8" xfId="3" applyNumberFormat="1" applyFont="1" applyBorder="1" applyProtection="1"/>
    <xf numFmtId="190" fontId="16" fillId="0" borderId="9" xfId="3" applyFont="1" applyBorder="1" applyAlignment="1" applyProtection="1">
      <alignment horizontal="left"/>
    </xf>
    <xf numFmtId="193" fontId="16" fillId="0" borderId="8" xfId="3" applyNumberFormat="1" applyFont="1" applyBorder="1" applyProtection="1"/>
    <xf numFmtId="190" fontId="16" fillId="0" borderId="4" xfId="3" applyFont="1" applyBorder="1" applyAlignment="1" applyProtection="1">
      <alignment horizontal="left"/>
    </xf>
    <xf numFmtId="192" fontId="16" fillId="0" borderId="4" xfId="3" applyNumberFormat="1" applyFont="1" applyBorder="1" applyProtection="1"/>
    <xf numFmtId="190" fontId="16" fillId="0" borderId="10" xfId="3" applyFont="1" applyBorder="1" applyProtection="1"/>
    <xf numFmtId="193" fontId="16" fillId="0" borderId="4" xfId="3" applyNumberFormat="1" applyFont="1" applyBorder="1" applyProtection="1"/>
    <xf numFmtId="190" fontId="15" fillId="0" borderId="7" xfId="3" applyFont="1" applyBorder="1" applyAlignment="1" applyProtection="1">
      <alignment horizontal="left"/>
    </xf>
    <xf numFmtId="192" fontId="15" fillId="0" borderId="5" xfId="3" applyNumberFormat="1" applyFont="1" applyBorder="1" applyAlignment="1" applyProtection="1">
      <alignment horizontal="right"/>
    </xf>
    <xf numFmtId="190" fontId="15" fillId="0" borderId="5" xfId="3" applyFont="1" applyBorder="1" applyAlignment="1" applyProtection="1">
      <alignment horizontal="right"/>
    </xf>
    <xf numFmtId="192" fontId="15" fillId="0" borderId="6" xfId="3" applyNumberFormat="1" applyFont="1" applyBorder="1" applyAlignment="1" applyProtection="1">
      <alignment horizontal="right"/>
    </xf>
    <xf numFmtId="190" fontId="15" fillId="0" borderId="10" xfId="3" applyFont="1" applyBorder="1" applyAlignment="1" applyProtection="1">
      <alignment horizontal="left"/>
    </xf>
    <xf numFmtId="190" fontId="15" fillId="0" borderId="11" xfId="3" applyFont="1" applyBorder="1" applyAlignment="1" applyProtection="1">
      <alignment horizontal="right"/>
    </xf>
    <xf numFmtId="194" fontId="15" fillId="3" borderId="4" xfId="3" applyNumberFormat="1" applyFont="1" applyFill="1" applyBorder="1" applyAlignment="1" applyProtection="1">
      <alignment horizontal="right"/>
    </xf>
    <xf numFmtId="191" fontId="15" fillId="0" borderId="4" xfId="3" applyNumberFormat="1" applyFont="1" applyBorder="1" applyAlignment="1" applyProtection="1">
      <alignment horizontal="right"/>
    </xf>
    <xf numFmtId="178" fontId="15" fillId="3" borderId="4" xfId="3" applyNumberFormat="1" applyFont="1" applyFill="1" applyBorder="1" applyAlignment="1" applyProtection="1">
      <alignment horizontal="right"/>
    </xf>
    <xf numFmtId="190" fontId="15" fillId="0" borderId="12" xfId="3" applyFont="1" applyBorder="1" applyAlignment="1" applyProtection="1">
      <alignment horizontal="right"/>
    </xf>
    <xf numFmtId="191" fontId="15" fillId="0" borderId="13" xfId="3" applyNumberFormat="1" applyFont="1" applyBorder="1" applyAlignment="1" applyProtection="1">
      <alignment horizontal="right"/>
    </xf>
    <xf numFmtId="191" fontId="15" fillId="0" borderId="14" xfId="3" applyNumberFormat="1" applyFont="1" applyBorder="1" applyAlignment="1" applyProtection="1">
      <alignment horizontal="right"/>
    </xf>
    <xf numFmtId="178" fontId="15" fillId="3" borderId="10" xfId="2" applyNumberFormat="1" applyFont="1" applyFill="1" applyBorder="1" applyAlignment="1" applyProtection="1">
      <alignment horizontal="right"/>
    </xf>
    <xf numFmtId="178" fontId="15" fillId="3" borderId="3" xfId="2" applyNumberFormat="1" applyFont="1" applyFill="1" applyBorder="1" applyAlignment="1" applyProtection="1">
      <alignment horizontal="right"/>
    </xf>
    <xf numFmtId="190" fontId="16" fillId="0" borderId="0" xfId="3" applyFont="1" applyProtection="1"/>
    <xf numFmtId="190" fontId="16" fillId="0" borderId="0" xfId="3" applyFont="1"/>
    <xf numFmtId="190" fontId="11" fillId="0" borderId="0" xfId="3" applyFont="1" applyAlignment="1" applyProtection="1">
      <alignment horizontal="right"/>
    </xf>
    <xf numFmtId="191" fontId="11" fillId="0" borderId="0" xfId="3" applyNumberFormat="1" applyFont="1" applyAlignment="1" applyProtection="1">
      <alignment horizontal="centerContinuous"/>
    </xf>
    <xf numFmtId="190" fontId="16" fillId="0" borderId="0" xfId="3" applyFont="1" applyAlignment="1">
      <alignment horizontal="centerContinuous"/>
    </xf>
    <xf numFmtId="190" fontId="11" fillId="0" borderId="0" xfId="3" applyFont="1" applyAlignment="1" applyProtection="1">
      <alignment horizontal="left"/>
    </xf>
    <xf numFmtId="190" fontId="11" fillId="0" borderId="0" xfId="3" applyFont="1" applyProtection="1"/>
    <xf numFmtId="191" fontId="11" fillId="0" borderId="0" xfId="3" applyNumberFormat="1" applyFont="1" applyProtection="1"/>
    <xf numFmtId="190" fontId="15" fillId="0" borderId="0" xfId="3" applyFont="1"/>
    <xf numFmtId="194" fontId="11" fillId="0" borderId="0" xfId="3" applyNumberFormat="1" applyFont="1" applyProtection="1"/>
    <xf numFmtId="190" fontId="17" fillId="0" borderId="0" xfId="3" applyFont="1" applyBorder="1" applyProtection="1"/>
    <xf numFmtId="190" fontId="16" fillId="0" borderId="0" xfId="3" applyFont="1" applyBorder="1" applyProtection="1"/>
    <xf numFmtId="190" fontId="18" fillId="0" borderId="0" xfId="3" applyFont="1" applyBorder="1" applyAlignment="1" applyProtection="1">
      <alignment horizontal="left"/>
    </xf>
    <xf numFmtId="0" fontId="19" fillId="0" borderId="0" xfId="4" applyFont="1"/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0" fontId="8" fillId="6" borderId="3" xfId="0" applyFont="1" applyFill="1" applyBorder="1" applyAlignment="1">
      <alignment vertical="center"/>
    </xf>
    <xf numFmtId="179" fontId="8" fillId="6" borderId="3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vertical="center"/>
    </xf>
    <xf numFmtId="180" fontId="8" fillId="7" borderId="3" xfId="0" applyNumberFormat="1" applyFont="1" applyFill="1" applyBorder="1" applyAlignment="1">
      <alignment vertical="center"/>
    </xf>
    <xf numFmtId="180" fontId="8" fillId="7" borderId="3" xfId="0" applyNumberFormat="1" applyFont="1" applyFill="1" applyBorder="1" applyAlignment="1">
      <alignment horizontal="right" vertical="center"/>
    </xf>
    <xf numFmtId="0" fontId="5" fillId="8" borderId="3" xfId="0" applyFont="1" applyFill="1" applyBorder="1"/>
    <xf numFmtId="180" fontId="8" fillId="8" borderId="3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1" fillId="0" borderId="0" xfId="4" applyFont="1"/>
    <xf numFmtId="0" fontId="11" fillId="0" borderId="0" xfId="0" applyFont="1" applyBorder="1" applyAlignment="1">
      <alignment horizontal="justify" vertical="center" wrapText="1"/>
    </xf>
    <xf numFmtId="0" fontId="11" fillId="0" borderId="0" xfId="4" applyFont="1" applyAlignment="1">
      <alignment horizontal="center"/>
    </xf>
    <xf numFmtId="0" fontId="11" fillId="0" borderId="15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180" fontId="11" fillId="0" borderId="1" xfId="4" applyNumberFormat="1" applyFont="1" applyBorder="1"/>
    <xf numFmtId="180" fontId="11" fillId="0" borderId="2" xfId="4" applyNumberFormat="1" applyFont="1" applyBorder="1"/>
    <xf numFmtId="0" fontId="14" fillId="0" borderId="17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3" xfId="4" applyFont="1" applyBorder="1" applyAlignment="1">
      <alignment horizontal="center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180" fontId="11" fillId="0" borderId="3" xfId="4" applyNumberFormat="1" applyFont="1" applyBorder="1"/>
    <xf numFmtId="174" fontId="11" fillId="0" borderId="2" xfId="4" applyNumberFormat="1" applyFont="1" applyBorder="1"/>
    <xf numFmtId="0" fontId="14" fillId="0" borderId="19" xfId="4" applyFont="1" applyBorder="1"/>
    <xf numFmtId="0" fontId="14" fillId="0" borderId="20" xfId="4" applyFont="1" applyBorder="1"/>
    <xf numFmtId="0" fontId="14" fillId="0" borderId="2" xfId="4" applyFont="1" applyBorder="1" applyAlignment="1">
      <alignment horizontal="center"/>
    </xf>
    <xf numFmtId="180" fontId="14" fillId="0" borderId="2" xfId="4" applyNumberFormat="1" applyFont="1" applyBorder="1"/>
    <xf numFmtId="0" fontId="5" fillId="0" borderId="21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98" fontId="5" fillId="0" borderId="21" xfId="0" applyNumberFormat="1" applyFont="1" applyBorder="1" applyAlignment="1">
      <alignment horizontal="right" vertical="center"/>
    </xf>
    <xf numFmtId="199" fontId="5" fillId="0" borderId="2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0" fontId="15" fillId="0" borderId="17" xfId="4" applyFont="1" applyFill="1" applyBorder="1" applyAlignment="1">
      <alignment horizontal="left" vertical="center"/>
    </xf>
    <xf numFmtId="4" fontId="15" fillId="0" borderId="3" xfId="4" applyNumberFormat="1" applyFont="1" applyFill="1" applyBorder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16" fillId="0" borderId="22" xfId="4" applyFont="1" applyFill="1" applyBorder="1"/>
    <xf numFmtId="168" fontId="16" fillId="0" borderId="21" xfId="4" applyNumberFormat="1" applyFont="1" applyFill="1" applyBorder="1" applyAlignment="1">
      <alignment horizontal="center"/>
    </xf>
    <xf numFmtId="168" fontId="16" fillId="0" borderId="21" xfId="4" applyNumberFormat="1" applyFont="1" applyFill="1" applyBorder="1"/>
    <xf numFmtId="167" fontId="16" fillId="0" borderId="21" xfId="4" applyNumberFormat="1" applyFont="1" applyFill="1" applyBorder="1"/>
    <xf numFmtId="165" fontId="16" fillId="0" borderId="21" xfId="4" applyNumberFormat="1" applyFont="1" applyFill="1" applyBorder="1"/>
    <xf numFmtId="0" fontId="16" fillId="0" borderId="15" xfId="4" applyFont="1" applyFill="1" applyBorder="1"/>
    <xf numFmtId="168" fontId="16" fillId="0" borderId="1" xfId="4" applyNumberFormat="1" applyFont="1" applyFill="1" applyBorder="1" applyAlignment="1">
      <alignment horizontal="center"/>
    </xf>
    <xf numFmtId="168" fontId="16" fillId="0" borderId="1" xfId="4" applyNumberFormat="1" applyFont="1" applyFill="1" applyBorder="1"/>
    <xf numFmtId="167" fontId="16" fillId="0" borderId="1" xfId="4" applyNumberFormat="1" applyFont="1" applyFill="1" applyBorder="1"/>
    <xf numFmtId="165" fontId="16" fillId="0" borderId="1" xfId="4" applyNumberFormat="1" applyFont="1" applyFill="1" applyBorder="1"/>
    <xf numFmtId="0" fontId="20" fillId="0" borderId="0" xfId="4" applyFont="1" applyFill="1"/>
    <xf numFmtId="0" fontId="21" fillId="0" borderId="22" xfId="0" applyFont="1" applyFill="1" applyBorder="1"/>
    <xf numFmtId="0" fontId="16" fillId="0" borderId="23" xfId="4" applyFont="1" applyFill="1" applyBorder="1"/>
    <xf numFmtId="0" fontId="16" fillId="0" borderId="24" xfId="4" applyFont="1" applyFill="1" applyBorder="1"/>
    <xf numFmtId="0" fontId="16" fillId="0" borderId="0" xfId="4" applyFont="1" applyFill="1" applyBorder="1"/>
    <xf numFmtId="170" fontId="16" fillId="0" borderId="16" xfId="4" applyNumberFormat="1" applyFont="1" applyFill="1" applyBorder="1"/>
    <xf numFmtId="0" fontId="16" fillId="0" borderId="20" xfId="4" applyFont="1" applyFill="1" applyBorder="1"/>
    <xf numFmtId="175" fontId="16" fillId="0" borderId="25" xfId="4" applyNumberFormat="1" applyFont="1" applyFill="1" applyBorder="1"/>
    <xf numFmtId="0" fontId="21" fillId="0" borderId="15" xfId="0" applyFont="1" applyFill="1" applyBorder="1"/>
    <xf numFmtId="181" fontId="16" fillId="0" borderId="16" xfId="4" applyNumberFormat="1" applyFont="1" applyFill="1" applyBorder="1"/>
    <xf numFmtId="0" fontId="11" fillId="0" borderId="0" xfId="4" applyFont="1" applyFill="1"/>
    <xf numFmtId="4" fontId="11" fillId="0" borderId="0" xfId="4" applyNumberFormat="1" applyFont="1"/>
    <xf numFmtId="180" fontId="16" fillId="0" borderId="1" xfId="4" applyNumberFormat="1" applyFont="1" applyFill="1" applyBorder="1"/>
    <xf numFmtId="0" fontId="16" fillId="0" borderId="23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16" fillId="0" borderId="20" xfId="4" applyFont="1" applyFill="1" applyBorder="1" applyAlignment="1">
      <alignment horizontal="center"/>
    </xf>
    <xf numFmtId="0" fontId="22" fillId="0" borderId="0" xfId="4" applyFont="1"/>
    <xf numFmtId="0" fontId="23" fillId="0" borderId="17" xfId="4" applyFont="1" applyFill="1" applyBorder="1" applyAlignment="1">
      <alignment horizontal="left" vertical="center"/>
    </xf>
    <xf numFmtId="4" fontId="23" fillId="0" borderId="3" xfId="4" applyNumberFormat="1" applyFont="1" applyFill="1" applyBorder="1" applyAlignment="1">
      <alignment horizontal="center" vertical="center" wrapText="1"/>
    </xf>
    <xf numFmtId="0" fontId="22" fillId="0" borderId="0" xfId="4" applyFont="1" applyAlignment="1">
      <alignment horizontal="center" vertical="center" wrapText="1"/>
    </xf>
    <xf numFmtId="0" fontId="22" fillId="0" borderId="22" xfId="4" applyFont="1" applyFill="1" applyBorder="1"/>
    <xf numFmtId="168" fontId="22" fillId="0" borderId="21" xfId="4" applyNumberFormat="1" applyFont="1" applyFill="1" applyBorder="1" applyAlignment="1">
      <alignment horizontal="center"/>
    </xf>
    <xf numFmtId="168" fontId="22" fillId="0" borderId="21" xfId="4" applyNumberFormat="1" applyFont="1" applyFill="1" applyBorder="1"/>
    <xf numFmtId="167" fontId="22" fillId="0" borderId="21" xfId="4" applyNumberFormat="1" applyFont="1" applyFill="1" applyBorder="1"/>
    <xf numFmtId="165" fontId="22" fillId="0" borderId="21" xfId="4" applyNumberFormat="1" applyFont="1" applyFill="1" applyBorder="1"/>
    <xf numFmtId="0" fontId="23" fillId="0" borderId="19" xfId="4" applyFont="1" applyFill="1" applyBorder="1"/>
    <xf numFmtId="168" fontId="23" fillId="0" borderId="2" xfId="4" applyNumberFormat="1" applyFont="1" applyFill="1" applyBorder="1"/>
    <xf numFmtId="4" fontId="23" fillId="0" borderId="2" xfId="4" applyNumberFormat="1" applyFont="1" applyFill="1" applyBorder="1"/>
    <xf numFmtId="0" fontId="22" fillId="0" borderId="15" xfId="4" applyFont="1" applyFill="1" applyBorder="1"/>
    <xf numFmtId="168" fontId="22" fillId="0" borderId="1" xfId="4" applyNumberFormat="1" applyFont="1" applyFill="1" applyBorder="1" applyAlignment="1">
      <alignment horizontal="center"/>
    </xf>
    <xf numFmtId="168" fontId="22" fillId="0" borderId="1" xfId="4" applyNumberFormat="1" applyFont="1" applyFill="1" applyBorder="1"/>
    <xf numFmtId="167" fontId="22" fillId="0" borderId="1" xfId="4" applyNumberFormat="1" applyFont="1" applyFill="1" applyBorder="1"/>
    <xf numFmtId="165" fontId="22" fillId="0" borderId="1" xfId="4" applyNumberFormat="1" applyFont="1" applyFill="1" applyBorder="1"/>
    <xf numFmtId="0" fontId="22" fillId="0" borderId="0" xfId="4" applyFont="1" applyFill="1"/>
    <xf numFmtId="0" fontId="24" fillId="0" borderId="22" xfId="0" applyFont="1" applyFill="1" applyBorder="1"/>
    <xf numFmtId="0" fontId="22" fillId="0" borderId="23" xfId="4" applyFont="1" applyFill="1" applyBorder="1"/>
    <xf numFmtId="0" fontId="22" fillId="0" borderId="24" xfId="4" applyFont="1" applyFill="1" applyBorder="1"/>
    <xf numFmtId="0" fontId="22" fillId="0" borderId="0" xfId="4" applyFont="1" applyFill="1" applyBorder="1"/>
    <xf numFmtId="170" fontId="22" fillId="0" borderId="16" xfId="4" applyNumberFormat="1" applyFont="1" applyFill="1" applyBorder="1"/>
    <xf numFmtId="0" fontId="22" fillId="0" borderId="20" xfId="4" applyFont="1" applyFill="1" applyBorder="1"/>
    <xf numFmtId="175" fontId="22" fillId="0" borderId="25" xfId="4" applyNumberFormat="1" applyFont="1" applyFill="1" applyBorder="1"/>
    <xf numFmtId="0" fontId="24" fillId="0" borderId="15" xfId="0" applyFont="1" applyFill="1" applyBorder="1"/>
    <xf numFmtId="181" fontId="22" fillId="0" borderId="16" xfId="4" applyNumberFormat="1" applyFont="1" applyFill="1" applyBorder="1"/>
    <xf numFmtId="184" fontId="22" fillId="0" borderId="25" xfId="4" applyNumberFormat="1" applyFont="1" applyFill="1" applyBorder="1"/>
    <xf numFmtId="4" fontId="22" fillId="0" borderId="0" xfId="4" applyNumberFormat="1" applyFont="1"/>
    <xf numFmtId="200" fontId="22" fillId="0" borderId="21" xfId="4" applyNumberFormat="1" applyFont="1" applyFill="1" applyBorder="1"/>
    <xf numFmtId="168" fontId="23" fillId="9" borderId="26" xfId="4" applyNumberFormat="1" applyFont="1" applyFill="1" applyBorder="1"/>
    <xf numFmtId="168" fontId="22" fillId="0" borderId="16" xfId="4" applyNumberFormat="1" applyFont="1" applyFill="1" applyBorder="1"/>
    <xf numFmtId="168" fontId="23" fillId="10" borderId="26" xfId="4" applyNumberFormat="1" applyFont="1" applyFill="1" applyBorder="1"/>
    <xf numFmtId="201" fontId="22" fillId="0" borderId="16" xfId="4" applyNumberFormat="1" applyFont="1" applyFill="1" applyBorder="1"/>
    <xf numFmtId="196" fontId="22" fillId="0" borderId="21" xfId="4" applyNumberFormat="1" applyFont="1" applyFill="1" applyBorder="1"/>
    <xf numFmtId="180" fontId="22" fillId="0" borderId="1" xfId="4" applyNumberFormat="1" applyFont="1" applyFill="1" applyBorder="1"/>
    <xf numFmtId="0" fontId="22" fillId="0" borderId="23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22" fillId="0" borderId="20" xfId="4" applyFont="1" applyFill="1" applyBorder="1" applyAlignment="1">
      <alignment horizontal="center"/>
    </xf>
    <xf numFmtId="179" fontId="22" fillId="0" borderId="21" xfId="4" applyNumberFormat="1" applyFont="1" applyFill="1" applyBorder="1"/>
    <xf numFmtId="179" fontId="23" fillId="0" borderId="2" xfId="4" applyNumberFormat="1" applyFont="1" applyFill="1" applyBorder="1"/>
    <xf numFmtId="179" fontId="22" fillId="0" borderId="1" xfId="4" applyNumberFormat="1" applyFont="1" applyFill="1" applyBorder="1"/>
    <xf numFmtId="179" fontId="22" fillId="0" borderId="16" xfId="4" applyNumberFormat="1" applyFont="1" applyFill="1" applyBorder="1"/>
    <xf numFmtId="179" fontId="23" fillId="10" borderId="26" xfId="4" applyNumberFormat="1" applyFont="1" applyFill="1" applyBorder="1"/>
    <xf numFmtId="179" fontId="23" fillId="9" borderId="26" xfId="4" applyNumberFormat="1" applyFont="1" applyFill="1" applyBorder="1"/>
    <xf numFmtId="0" fontId="16" fillId="0" borderId="19" xfId="4" applyFont="1" applyFill="1" applyBorder="1"/>
    <xf numFmtId="168" fontId="16" fillId="0" borderId="2" xfId="4" applyNumberFormat="1" applyFont="1" applyFill="1" applyBorder="1" applyAlignment="1">
      <alignment horizontal="center"/>
    </xf>
    <xf numFmtId="167" fontId="16" fillId="0" borderId="2" xfId="4" applyNumberFormat="1" applyFont="1" applyFill="1" applyBorder="1"/>
    <xf numFmtId="168" fontId="16" fillId="0" borderId="2" xfId="4" applyNumberFormat="1" applyFont="1" applyFill="1" applyBorder="1"/>
    <xf numFmtId="165" fontId="16" fillId="0" borderId="2" xfId="4" applyNumberFormat="1" applyFont="1" applyFill="1" applyBorder="1"/>
    <xf numFmtId="165" fontId="15" fillId="9" borderId="25" xfId="4" applyNumberFormat="1" applyFont="1" applyFill="1" applyBorder="1"/>
    <xf numFmtId="0" fontId="25" fillId="0" borderId="0" xfId="4" applyFont="1" applyFill="1" applyBorder="1"/>
    <xf numFmtId="169" fontId="16" fillId="0" borderId="2" xfId="4" applyNumberFormat="1" applyFont="1" applyFill="1" applyBorder="1"/>
    <xf numFmtId="9" fontId="16" fillId="0" borderId="2" xfId="4" applyNumberFormat="1" applyFont="1" applyFill="1" applyBorder="1" applyAlignment="1">
      <alignment horizontal="center"/>
    </xf>
    <xf numFmtId="180" fontId="16" fillId="0" borderId="2" xfId="4" applyNumberFormat="1" applyFont="1" applyFill="1" applyBorder="1"/>
    <xf numFmtId="180" fontId="15" fillId="11" borderId="26" xfId="4" applyNumberFormat="1" applyFont="1" applyFill="1" applyBorder="1"/>
    <xf numFmtId="0" fontId="16" fillId="0" borderId="0" xfId="0" applyFont="1" applyFill="1" applyBorder="1"/>
    <xf numFmtId="186" fontId="16" fillId="0" borderId="16" xfId="4" applyNumberFormat="1" applyFont="1" applyFill="1" applyBorder="1"/>
    <xf numFmtId="186" fontId="16" fillId="0" borderId="25" xfId="4" applyNumberFormat="1" applyFont="1" applyFill="1" applyBorder="1"/>
    <xf numFmtId="200" fontId="22" fillId="0" borderId="1" xfId="4" applyNumberFormat="1" applyFont="1" applyFill="1" applyBorder="1"/>
    <xf numFmtId="0" fontId="22" fillId="0" borderId="19" xfId="4" applyFont="1" applyFill="1" applyBorder="1"/>
    <xf numFmtId="168" fontId="22" fillId="0" borderId="2" xfId="4" applyNumberFormat="1" applyFont="1" applyFill="1" applyBorder="1" applyAlignment="1">
      <alignment horizontal="center"/>
    </xf>
    <xf numFmtId="200" fontId="22" fillId="0" borderId="2" xfId="4" applyNumberFormat="1" applyFont="1" applyFill="1" applyBorder="1"/>
    <xf numFmtId="167" fontId="22" fillId="0" borderId="2" xfId="4" applyNumberFormat="1" applyFont="1" applyFill="1" applyBorder="1"/>
    <xf numFmtId="168" fontId="22" fillId="0" borderId="2" xfId="4" applyNumberFormat="1" applyFont="1" applyFill="1" applyBorder="1"/>
    <xf numFmtId="165" fontId="22" fillId="0" borderId="2" xfId="4" applyNumberFormat="1" applyFont="1" applyFill="1" applyBorder="1"/>
    <xf numFmtId="165" fontId="23" fillId="9" borderId="25" xfId="4" applyNumberFormat="1" applyFont="1" applyFill="1" applyBorder="1"/>
    <xf numFmtId="193" fontId="22" fillId="0" borderId="1" xfId="4" applyNumberFormat="1" applyFont="1" applyFill="1" applyBorder="1"/>
    <xf numFmtId="192" fontId="22" fillId="0" borderId="1" xfId="4" applyNumberFormat="1" applyFont="1" applyFill="1" applyBorder="1"/>
    <xf numFmtId="169" fontId="22" fillId="0" borderId="2" xfId="4" applyNumberFormat="1" applyFont="1" applyFill="1" applyBorder="1"/>
    <xf numFmtId="9" fontId="22" fillId="0" borderId="2" xfId="4" applyNumberFormat="1" applyFont="1" applyFill="1" applyBorder="1" applyAlignment="1">
      <alignment horizontal="center"/>
    </xf>
    <xf numFmtId="180" fontId="22" fillId="0" borderId="2" xfId="4" applyNumberFormat="1" applyFont="1" applyFill="1" applyBorder="1"/>
    <xf numFmtId="180" fontId="23" fillId="11" borderId="26" xfId="4" applyNumberFormat="1" applyFont="1" applyFill="1" applyBorder="1"/>
    <xf numFmtId="180" fontId="23" fillId="12" borderId="16" xfId="4" applyNumberFormat="1" applyFont="1" applyFill="1" applyBorder="1"/>
    <xf numFmtId="0" fontId="22" fillId="0" borderId="0" xfId="0" applyFont="1" applyFill="1" applyBorder="1"/>
    <xf numFmtId="186" fontId="22" fillId="0" borderId="16" xfId="4" applyNumberFormat="1" applyFont="1" applyFill="1" applyBorder="1"/>
    <xf numFmtId="186" fontId="22" fillId="0" borderId="25" xfId="4" applyNumberFormat="1" applyFont="1" applyFill="1" applyBorder="1"/>
    <xf numFmtId="0" fontId="23" fillId="0" borderId="0" xfId="4" applyFont="1"/>
    <xf numFmtId="0" fontId="23" fillId="0" borderId="17" xfId="0" applyFont="1" applyBorder="1" applyAlignment="1">
      <alignment horizontal="justify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right" vertical="center" wrapText="1"/>
    </xf>
    <xf numFmtId="0" fontId="23" fillId="0" borderId="3" xfId="4" applyFont="1" applyBorder="1" applyAlignment="1">
      <alignment horizontal="center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180" fontId="22" fillId="0" borderId="1" xfId="4" applyNumberFormat="1" applyFont="1" applyBorder="1"/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  <xf numFmtId="180" fontId="22" fillId="0" borderId="2" xfId="4" applyNumberFormat="1" applyFont="1" applyBorder="1"/>
    <xf numFmtId="0" fontId="22" fillId="0" borderId="17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3" xfId="0" applyFont="1" applyBorder="1" applyAlignment="1">
      <alignment horizontal="center" vertical="center" wrapText="1"/>
    </xf>
    <xf numFmtId="180" fontId="22" fillId="0" borderId="3" xfId="4" applyNumberFormat="1" applyFont="1" applyBorder="1"/>
    <xf numFmtId="174" fontId="22" fillId="0" borderId="2" xfId="4" applyNumberFormat="1" applyFont="1" applyBorder="1"/>
    <xf numFmtId="0" fontId="23" fillId="0" borderId="19" xfId="4" applyFont="1" applyBorder="1"/>
    <xf numFmtId="0" fontId="23" fillId="0" borderId="20" xfId="4" applyFont="1" applyBorder="1"/>
    <xf numFmtId="0" fontId="23" fillId="0" borderId="2" xfId="4" applyFont="1" applyBorder="1" applyAlignment="1">
      <alignment horizontal="center"/>
    </xf>
    <xf numFmtId="180" fontId="23" fillId="0" borderId="2" xfId="4" applyNumberFormat="1" applyFont="1" applyBorder="1"/>
    <xf numFmtId="0" fontId="26" fillId="0" borderId="15" xfId="4" applyFont="1" applyFill="1" applyBorder="1"/>
    <xf numFmtId="0" fontId="22" fillId="0" borderId="15" xfId="0" applyFont="1" applyFill="1" applyBorder="1"/>
    <xf numFmtId="179" fontId="16" fillId="0" borderId="21" xfId="4" applyNumberFormat="1" applyFont="1" applyFill="1" applyBorder="1"/>
    <xf numFmtId="179" fontId="16" fillId="0" borderId="1" xfId="4" applyNumberFormat="1" applyFont="1" applyFill="1" applyBorder="1"/>
    <xf numFmtId="196" fontId="16" fillId="0" borderId="1" xfId="4" applyNumberFormat="1" applyFont="1" applyFill="1" applyBorder="1"/>
    <xf numFmtId="179" fontId="16" fillId="0" borderId="2" xfId="4" applyNumberFormat="1" applyFont="1" applyFill="1" applyBorder="1"/>
    <xf numFmtId="180" fontId="15" fillId="13" borderId="16" xfId="4" applyNumberFormat="1" applyFont="1" applyFill="1" applyBorder="1"/>
    <xf numFmtId="0" fontId="27" fillId="0" borderId="0" xfId="4" applyFont="1"/>
    <xf numFmtId="0" fontId="23" fillId="0" borderId="3" xfId="4" applyFont="1" applyBorder="1" applyAlignment="1">
      <alignment horizontal="left" vertical="center"/>
    </xf>
    <xf numFmtId="4" fontId="23" fillId="0" borderId="26" xfId="4" applyNumberFormat="1" applyFont="1" applyBorder="1" applyAlignment="1">
      <alignment horizontal="center" vertical="center" wrapText="1"/>
    </xf>
    <xf numFmtId="4" fontId="23" fillId="0" borderId="3" xfId="4" applyNumberFormat="1" applyFont="1" applyBorder="1" applyAlignment="1">
      <alignment horizontal="center" vertical="center" wrapText="1"/>
    </xf>
    <xf numFmtId="0" fontId="22" fillId="0" borderId="21" xfId="0" applyFont="1" applyFill="1" applyBorder="1" applyProtection="1"/>
    <xf numFmtId="168" fontId="22" fillId="0" borderId="16" xfId="4" applyNumberFormat="1" applyFont="1" applyFill="1" applyBorder="1" applyAlignment="1">
      <alignment horizontal="center"/>
    </xf>
    <xf numFmtId="180" fontId="22" fillId="0" borderId="16" xfId="4" applyNumberFormat="1" applyFont="1" applyFill="1" applyBorder="1"/>
    <xf numFmtId="0" fontId="22" fillId="0" borderId="1" xfId="4" applyFont="1" applyFill="1" applyBorder="1"/>
    <xf numFmtId="182" fontId="22" fillId="0" borderId="1" xfId="4" applyNumberFormat="1" applyFont="1" applyFill="1" applyBorder="1"/>
    <xf numFmtId="173" fontId="22" fillId="0" borderId="1" xfId="4" applyNumberFormat="1" applyFont="1" applyFill="1" applyBorder="1"/>
    <xf numFmtId="0" fontId="22" fillId="0" borderId="2" xfId="4" applyFont="1" applyFill="1" applyBorder="1"/>
    <xf numFmtId="168" fontId="22" fillId="0" borderId="25" xfId="4" applyNumberFormat="1" applyFont="1" applyFill="1" applyBorder="1" applyAlignment="1">
      <alignment horizontal="center"/>
    </xf>
    <xf numFmtId="173" fontId="22" fillId="0" borderId="2" xfId="4" applyNumberFormat="1" applyFont="1" applyFill="1" applyBorder="1"/>
    <xf numFmtId="180" fontId="22" fillId="0" borderId="25" xfId="4" applyNumberFormat="1" applyFont="1" applyFill="1" applyBorder="1"/>
    <xf numFmtId="180" fontId="23" fillId="14" borderId="26" xfId="4" applyNumberFormat="1" applyFont="1" applyFill="1" applyBorder="1"/>
    <xf numFmtId="0" fontId="22" fillId="0" borderId="15" xfId="0" applyFont="1" applyFill="1" applyBorder="1" applyProtection="1"/>
    <xf numFmtId="0" fontId="23" fillId="11" borderId="17" xfId="4" applyFont="1" applyFill="1" applyBorder="1"/>
    <xf numFmtId="168" fontId="23" fillId="11" borderId="18" xfId="4" applyNumberFormat="1" applyFont="1" applyFill="1" applyBorder="1" applyAlignment="1">
      <alignment horizontal="center"/>
    </xf>
    <xf numFmtId="168" fontId="23" fillId="11" borderId="18" xfId="4" applyNumberFormat="1" applyFont="1" applyFill="1" applyBorder="1"/>
    <xf numFmtId="167" fontId="23" fillId="11" borderId="18" xfId="4" applyNumberFormat="1" applyFont="1" applyFill="1" applyBorder="1"/>
    <xf numFmtId="0" fontId="23" fillId="13" borderId="15" xfId="4" applyFont="1" applyFill="1" applyBorder="1"/>
    <xf numFmtId="0" fontId="23" fillId="13" borderId="0" xfId="4" applyFont="1" applyFill="1" applyBorder="1" applyAlignment="1">
      <alignment horizontal="center"/>
    </xf>
    <xf numFmtId="0" fontId="23" fillId="13" borderId="0" xfId="4" applyFont="1" applyFill="1" applyBorder="1"/>
    <xf numFmtId="0" fontId="23" fillId="13" borderId="18" xfId="4" applyFont="1" applyFill="1" applyBorder="1"/>
    <xf numFmtId="180" fontId="23" fillId="13" borderId="26" xfId="4" applyNumberFormat="1" applyFont="1" applyFill="1" applyBorder="1"/>
    <xf numFmtId="0" fontId="23" fillId="0" borderId="22" xfId="0" applyFont="1" applyFill="1" applyBorder="1"/>
    <xf numFmtId="171" fontId="22" fillId="0" borderId="16" xfId="4" applyNumberFormat="1" applyFont="1" applyFill="1" applyBorder="1"/>
    <xf numFmtId="183" fontId="22" fillId="0" borderId="16" xfId="4" applyNumberFormat="1" applyFont="1" applyFill="1" applyBorder="1"/>
    <xf numFmtId="0" fontId="22" fillId="0" borderId="19" xfId="0" applyFont="1" applyFill="1" applyBorder="1"/>
    <xf numFmtId="183" fontId="22" fillId="0" borderId="25" xfId="4" applyNumberFormat="1" applyFont="1" applyFill="1" applyBorder="1"/>
    <xf numFmtId="0" fontId="23" fillId="0" borderId="15" xfId="0" applyFont="1" applyFill="1" applyBorder="1"/>
    <xf numFmtId="0" fontId="22" fillId="0" borderId="0" xfId="4" applyFont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180" fontId="22" fillId="0" borderId="1" xfId="0" applyNumberFormat="1" applyFont="1" applyBorder="1" applyAlignment="1">
      <alignment horizontal="right" vertical="center"/>
    </xf>
    <xf numFmtId="196" fontId="22" fillId="0" borderId="1" xfId="0" applyNumberFormat="1" applyFont="1" applyBorder="1" applyAlignment="1">
      <alignment horizontal="right" vertical="center"/>
    </xf>
    <xf numFmtId="180" fontId="23" fillId="14" borderId="2" xfId="0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80" fontId="22" fillId="0" borderId="2" xfId="0" applyNumberFormat="1" applyFont="1" applyBorder="1" applyAlignment="1">
      <alignment horizontal="right" vertical="center"/>
    </xf>
    <xf numFmtId="196" fontId="22" fillId="0" borderId="2" xfId="0" applyNumberFormat="1" applyFont="1" applyBorder="1" applyAlignment="1">
      <alignment horizontal="right" vertical="center"/>
    </xf>
    <xf numFmtId="0" fontId="22" fillId="0" borderId="19" xfId="4" applyFont="1" applyBorder="1"/>
    <xf numFmtId="0" fontId="22" fillId="0" borderId="20" xfId="4" applyFont="1" applyBorder="1"/>
    <xf numFmtId="0" fontId="22" fillId="0" borderId="25" xfId="4" applyFont="1" applyBorder="1"/>
    <xf numFmtId="180" fontId="23" fillId="0" borderId="3" xfId="0" applyNumberFormat="1" applyFont="1" applyBorder="1" applyAlignment="1">
      <alignment horizontal="right" vertical="center"/>
    </xf>
    <xf numFmtId="187" fontId="22" fillId="0" borderId="2" xfId="4" applyNumberFormat="1" applyFont="1" applyFill="1" applyBorder="1"/>
    <xf numFmtId="0" fontId="23" fillId="13" borderId="17" xfId="4" applyFont="1" applyFill="1" applyBorder="1"/>
    <xf numFmtId="0" fontId="23" fillId="13" borderId="18" xfId="4" applyFont="1" applyFill="1" applyBorder="1" applyAlignment="1">
      <alignment horizontal="center"/>
    </xf>
    <xf numFmtId="168" fontId="22" fillId="0" borderId="2" xfId="4" applyNumberFormat="1" applyFont="1" applyFill="1" applyBorder="1" applyAlignment="1">
      <alignment horizontal="right"/>
    </xf>
    <xf numFmtId="172" fontId="22" fillId="0" borderId="16" xfId="4" applyNumberFormat="1" applyFont="1" applyFill="1" applyBorder="1"/>
    <xf numFmtId="0" fontId="23" fillId="0" borderId="22" xfId="4" applyFont="1" applyFill="1" applyBorder="1" applyAlignment="1">
      <alignment horizontal="center"/>
    </xf>
    <xf numFmtId="0" fontId="23" fillId="0" borderId="2" xfId="4" applyFont="1" applyBorder="1" applyAlignment="1">
      <alignment horizontal="left" vertical="center"/>
    </xf>
    <xf numFmtId="3" fontId="23" fillId="0" borderId="2" xfId="4" applyNumberFormat="1" applyFont="1" applyBorder="1" applyAlignment="1">
      <alignment horizontal="center" vertical="center" wrapText="1"/>
    </xf>
    <xf numFmtId="179" fontId="22" fillId="0" borderId="16" xfId="4" applyNumberFormat="1" applyFont="1" applyFill="1" applyBorder="1" applyAlignment="1">
      <alignment horizontal="center"/>
    </xf>
    <xf numFmtId="168" fontId="22" fillId="0" borderId="1" xfId="4" applyNumberFormat="1" applyFont="1" applyFill="1" applyBorder="1" applyAlignment="1">
      <alignment horizontal="right"/>
    </xf>
    <xf numFmtId="179" fontId="23" fillId="11" borderId="3" xfId="4" applyNumberFormat="1" applyFont="1" applyFill="1" applyBorder="1" applyAlignment="1">
      <alignment horizontal="center"/>
    </xf>
    <xf numFmtId="0" fontId="23" fillId="13" borderId="3" xfId="4" applyFont="1" applyFill="1" applyBorder="1"/>
    <xf numFmtId="179" fontId="23" fillId="13" borderId="3" xfId="4" applyNumberFormat="1" applyFont="1" applyFill="1" applyBorder="1" applyAlignment="1">
      <alignment horizontal="center"/>
    </xf>
    <xf numFmtId="0" fontId="23" fillId="14" borderId="3" xfId="4" applyFont="1" applyFill="1" applyBorder="1"/>
    <xf numFmtId="179" fontId="23" fillId="14" borderId="3" xfId="4" applyNumberFormat="1" applyFont="1" applyFill="1" applyBorder="1" applyAlignment="1">
      <alignment horizontal="center"/>
    </xf>
    <xf numFmtId="0" fontId="22" fillId="0" borderId="3" xfId="4" applyFont="1" applyBorder="1"/>
    <xf numFmtId="0" fontId="16" fillId="0" borderId="0" xfId="0" applyFont="1"/>
    <xf numFmtId="0" fontId="22" fillId="0" borderId="0" xfId="0" applyFont="1"/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/>
    <xf numFmtId="0" fontId="23" fillId="0" borderId="15" xfId="0" applyFont="1" applyFill="1" applyBorder="1" applyAlignment="1">
      <alignment vertical="center" wrapText="1"/>
    </xf>
    <xf numFmtId="177" fontId="22" fillId="4" borderId="0" xfId="0" applyNumberFormat="1" applyFont="1" applyFill="1" applyBorder="1"/>
    <xf numFmtId="177" fontId="22" fillId="0" borderId="0" xfId="0" applyNumberFormat="1" applyFont="1" applyFill="1" applyBorder="1"/>
    <xf numFmtId="0" fontId="22" fillId="0" borderId="19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177" fontId="22" fillId="0" borderId="1" xfId="0" applyNumberFormat="1" applyFont="1" applyBorder="1"/>
    <xf numFmtId="166" fontId="22" fillId="0" borderId="15" xfId="0" applyNumberFormat="1" applyFont="1" applyBorder="1"/>
    <xf numFmtId="166" fontId="22" fillId="0" borderId="16" xfId="0" applyNumberFormat="1" applyFont="1" applyBorder="1"/>
    <xf numFmtId="177" fontId="22" fillId="0" borderId="15" xfId="0" applyNumberFormat="1" applyFont="1" applyBorder="1"/>
    <xf numFmtId="177" fontId="22" fillId="0" borderId="16" xfId="0" applyNumberFormat="1" applyFont="1" applyBorder="1"/>
    <xf numFmtId="0" fontId="22" fillId="0" borderId="19" xfId="0" applyFont="1" applyBorder="1" applyAlignment="1">
      <alignment horizontal="left" vertical="center" wrapText="1"/>
    </xf>
    <xf numFmtId="177" fontId="22" fillId="0" borderId="2" xfId="0" applyNumberFormat="1" applyFont="1" applyBorder="1"/>
    <xf numFmtId="0" fontId="22" fillId="0" borderId="15" xfId="0" applyFont="1" applyFill="1" applyBorder="1" applyAlignment="1">
      <alignment horizontal="center" vertical="center" wrapText="1"/>
    </xf>
    <xf numFmtId="177" fontId="22" fillId="0" borderId="1" xfId="0" applyNumberFormat="1" applyFont="1" applyFill="1" applyBorder="1"/>
    <xf numFmtId="177" fontId="22" fillId="0" borderId="15" xfId="0" applyNumberFormat="1" applyFont="1" applyFill="1" applyBorder="1"/>
    <xf numFmtId="177" fontId="22" fillId="0" borderId="16" xfId="0" applyNumberFormat="1" applyFont="1" applyFill="1" applyBorder="1"/>
    <xf numFmtId="0" fontId="22" fillId="0" borderId="19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1" xfId="0" applyFont="1" applyBorder="1"/>
    <xf numFmtId="177" fontId="22" fillId="0" borderId="1" xfId="0" applyNumberFormat="1" applyFont="1" applyBorder="1" applyAlignment="1">
      <alignment vertical="center"/>
    </xf>
    <xf numFmtId="166" fontId="22" fillId="0" borderId="1" xfId="0" applyNumberFormat="1" applyFont="1" applyBorder="1"/>
    <xf numFmtId="0" fontId="26" fillId="0" borderId="0" xfId="0" applyFont="1"/>
    <xf numFmtId="0" fontId="28" fillId="0" borderId="15" xfId="0" applyFont="1" applyBorder="1" applyAlignment="1">
      <alignment vertical="center" wrapText="1"/>
    </xf>
    <xf numFmtId="176" fontId="28" fillId="0" borderId="0" xfId="0" applyNumberFormat="1" applyFont="1" applyBorder="1"/>
    <xf numFmtId="0" fontId="22" fillId="0" borderId="0" xfId="0" applyFont="1" applyBorder="1"/>
    <xf numFmtId="0" fontId="22" fillId="0" borderId="0" xfId="0" applyFont="1" applyAlignment="1">
      <alignment vertical="center" wrapText="1"/>
    </xf>
    <xf numFmtId="0" fontId="23" fillId="14" borderId="27" xfId="0" applyFont="1" applyFill="1" applyBorder="1" applyAlignment="1">
      <alignment vertical="center" wrapText="1"/>
    </xf>
    <xf numFmtId="177" fontId="23" fillId="14" borderId="28" xfId="0" applyNumberFormat="1" applyFont="1" applyFill="1" applyBorder="1" applyAlignment="1">
      <alignment vertical="center"/>
    </xf>
    <xf numFmtId="0" fontId="23" fillId="11" borderId="19" xfId="0" applyFont="1" applyFill="1" applyBorder="1" applyAlignment="1">
      <alignment vertical="center" wrapText="1"/>
    </xf>
    <xf numFmtId="176" fontId="23" fillId="11" borderId="2" xfId="0" applyNumberFormat="1" applyFont="1" applyFill="1" applyBorder="1"/>
    <xf numFmtId="0" fontId="23" fillId="0" borderId="0" xfId="0" applyFont="1" applyBorder="1" applyAlignment="1">
      <alignment horizontal="center"/>
    </xf>
    <xf numFmtId="166" fontId="22" fillId="0" borderId="0" xfId="0" applyNumberFormat="1" applyFont="1" applyBorder="1"/>
    <xf numFmtId="177" fontId="22" fillId="0" borderId="0" xfId="0" applyNumberFormat="1" applyFont="1" applyBorder="1"/>
    <xf numFmtId="0" fontId="16" fillId="0" borderId="0" xfId="0" applyFont="1" applyAlignment="1">
      <alignment horizontal="center"/>
    </xf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0" fontId="23" fillId="0" borderId="0" xfId="0" applyFont="1"/>
    <xf numFmtId="179" fontId="22" fillId="0" borderId="0" xfId="0" applyNumberFormat="1" applyFont="1"/>
    <xf numFmtId="0" fontId="22" fillId="0" borderId="21" xfId="0" applyFont="1" applyBorder="1"/>
    <xf numFmtId="179" fontId="22" fillId="0" borderId="1" xfId="0" applyNumberFormat="1" applyFont="1" applyBorder="1"/>
    <xf numFmtId="179" fontId="22" fillId="0" borderId="3" xfId="0" applyNumberFormat="1" applyFont="1" applyBorder="1"/>
    <xf numFmtId="179" fontId="23" fillId="0" borderId="3" xfId="0" applyNumberFormat="1" applyFont="1" applyBorder="1"/>
    <xf numFmtId="179" fontId="23" fillId="0" borderId="0" xfId="0" applyNumberFormat="1" applyFont="1"/>
    <xf numFmtId="179" fontId="23" fillId="15" borderId="3" xfId="0" applyNumberFormat="1" applyFont="1" applyFill="1" applyBorder="1"/>
    <xf numFmtId="179" fontId="23" fillId="16" borderId="3" xfId="0" applyNumberFormat="1" applyFont="1" applyFill="1" applyBorder="1"/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right" vertical="center" wrapText="1"/>
    </xf>
    <xf numFmtId="179" fontId="23" fillId="11" borderId="3" xfId="0" applyNumberFormat="1" applyFont="1" applyFill="1" applyBorder="1"/>
    <xf numFmtId="202" fontId="22" fillId="0" borderId="0" xfId="1" applyNumberFormat="1" applyFont="1"/>
    <xf numFmtId="202" fontId="22" fillId="0" borderId="3" xfId="0" applyNumberFormat="1" applyFont="1" applyBorder="1"/>
    <xf numFmtId="190" fontId="15" fillId="2" borderId="6" xfId="3" applyFont="1" applyFill="1" applyBorder="1" applyAlignment="1" applyProtection="1">
      <alignment horizontal="center" vertical="center"/>
    </xf>
    <xf numFmtId="190" fontId="15" fillId="2" borderId="4" xfId="3" applyFont="1" applyFill="1" applyBorder="1" applyAlignment="1">
      <alignment horizontal="center" vertical="center"/>
    </xf>
    <xf numFmtId="190" fontId="15" fillId="2" borderId="6" xfId="3" applyFont="1" applyFill="1" applyBorder="1" applyAlignment="1" applyProtection="1">
      <alignment horizontal="left" vertical="center"/>
    </xf>
    <xf numFmtId="190" fontId="15" fillId="2" borderId="4" xfId="3" applyFont="1" applyFill="1" applyBorder="1" applyAlignment="1">
      <alignment horizontal="left" vertical="center"/>
    </xf>
    <xf numFmtId="190" fontId="15" fillId="2" borderId="12" xfId="3" applyFont="1" applyFill="1" applyBorder="1" applyAlignment="1" applyProtection="1">
      <alignment horizontal="center"/>
    </xf>
    <xf numFmtId="190" fontId="15" fillId="2" borderId="14" xfId="3" applyFont="1" applyFill="1" applyBorder="1" applyAlignment="1" applyProtection="1">
      <alignment horizontal="center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19" fillId="0" borderId="0" xfId="4" applyFont="1" applyAlignment="1">
      <alignment horizontal="center"/>
    </xf>
    <xf numFmtId="0" fontId="5" fillId="0" borderId="21" xfId="0" applyFont="1" applyBorder="1" applyAlignment="1">
      <alignment vertical="center"/>
    </xf>
    <xf numFmtId="0" fontId="23" fillId="9" borderId="17" xfId="4" applyFont="1" applyFill="1" applyBorder="1" applyAlignment="1">
      <alignment horizontal="left"/>
    </xf>
    <xf numFmtId="0" fontId="23" fillId="9" borderId="18" xfId="4" applyFont="1" applyFill="1" applyBorder="1" applyAlignment="1">
      <alignment horizontal="left"/>
    </xf>
    <xf numFmtId="0" fontId="13" fillId="9" borderId="22" xfId="4" applyFont="1" applyFill="1" applyBorder="1" applyAlignment="1">
      <alignment horizontal="center"/>
    </xf>
    <xf numFmtId="0" fontId="13" fillId="9" borderId="23" xfId="4" applyFont="1" applyFill="1" applyBorder="1" applyAlignment="1">
      <alignment horizontal="center"/>
    </xf>
    <xf numFmtId="0" fontId="13" fillId="9" borderId="24" xfId="4" applyFont="1" applyFill="1" applyBorder="1" applyAlignment="1">
      <alignment horizontal="center"/>
    </xf>
    <xf numFmtId="0" fontId="23" fillId="10" borderId="17" xfId="4" applyFont="1" applyFill="1" applyBorder="1" applyAlignment="1">
      <alignment horizontal="left"/>
    </xf>
    <xf numFmtId="0" fontId="23" fillId="10" borderId="18" xfId="4" applyFont="1" applyFill="1" applyBorder="1" applyAlignment="1">
      <alignment horizontal="left"/>
    </xf>
    <xf numFmtId="0" fontId="19" fillId="9" borderId="22" xfId="4" applyFont="1" applyFill="1" applyBorder="1" applyAlignment="1">
      <alignment horizontal="center"/>
    </xf>
    <xf numFmtId="0" fontId="19" fillId="9" borderId="23" xfId="4" applyFont="1" applyFill="1" applyBorder="1" applyAlignment="1">
      <alignment horizontal="center"/>
    </xf>
    <xf numFmtId="0" fontId="19" fillId="9" borderId="24" xfId="4" applyFont="1" applyFill="1" applyBorder="1" applyAlignment="1">
      <alignment horizontal="center"/>
    </xf>
    <xf numFmtId="0" fontId="23" fillId="11" borderId="17" xfId="4" applyFont="1" applyFill="1" applyBorder="1" applyAlignment="1">
      <alignment horizontal="left"/>
    </xf>
    <xf numFmtId="0" fontId="23" fillId="11" borderId="18" xfId="4" applyFont="1" applyFill="1" applyBorder="1" applyAlignment="1">
      <alignment horizontal="left"/>
    </xf>
    <xf numFmtId="0" fontId="23" fillId="12" borderId="17" xfId="4" applyFont="1" applyFill="1" applyBorder="1" applyAlignment="1">
      <alignment horizontal="left"/>
    </xf>
    <xf numFmtId="0" fontId="23" fillId="12" borderId="18" xfId="4" applyFont="1" applyFill="1" applyBorder="1" applyAlignment="1">
      <alignment horizontal="left"/>
    </xf>
    <xf numFmtId="0" fontId="23" fillId="9" borderId="19" xfId="4" applyFont="1" applyFill="1" applyBorder="1" applyAlignment="1">
      <alignment horizontal="left"/>
    </xf>
    <xf numFmtId="0" fontId="23" fillId="9" borderId="20" xfId="4" applyFont="1" applyFill="1" applyBorder="1" applyAlignment="1">
      <alignment horizontal="left"/>
    </xf>
    <xf numFmtId="185" fontId="22" fillId="0" borderId="0" xfId="4" applyNumberFormat="1" applyFont="1" applyFill="1" applyBorder="1" applyAlignment="1">
      <alignment horizontal="right"/>
    </xf>
    <xf numFmtId="185" fontId="22" fillId="0" borderId="16" xfId="4" applyNumberFormat="1" applyFont="1" applyFill="1" applyBorder="1" applyAlignment="1">
      <alignment horizontal="right"/>
    </xf>
    <xf numFmtId="185" fontId="22" fillId="0" borderId="20" xfId="4" applyNumberFormat="1" applyFont="1" applyFill="1" applyBorder="1" applyAlignment="1">
      <alignment horizontal="right"/>
    </xf>
    <xf numFmtId="185" fontId="22" fillId="0" borderId="25" xfId="4" applyNumberFormat="1" applyFont="1" applyFill="1" applyBorder="1" applyAlignment="1">
      <alignment horizontal="right"/>
    </xf>
    <xf numFmtId="185" fontId="16" fillId="0" borderId="0" xfId="4" applyNumberFormat="1" applyFont="1" applyFill="1" applyBorder="1" applyAlignment="1">
      <alignment horizontal="right"/>
    </xf>
    <xf numFmtId="185" fontId="16" fillId="0" borderId="16" xfId="4" applyNumberFormat="1" applyFont="1" applyFill="1" applyBorder="1" applyAlignment="1">
      <alignment horizontal="right"/>
    </xf>
    <xf numFmtId="185" fontId="16" fillId="0" borderId="20" xfId="4" applyNumberFormat="1" applyFont="1" applyFill="1" applyBorder="1" applyAlignment="1">
      <alignment horizontal="right"/>
    </xf>
    <xf numFmtId="185" fontId="16" fillId="0" borderId="25" xfId="4" applyNumberFormat="1" applyFont="1" applyFill="1" applyBorder="1" applyAlignment="1">
      <alignment horizontal="right"/>
    </xf>
    <xf numFmtId="0" fontId="15" fillId="11" borderId="17" xfId="4" applyFont="1" applyFill="1" applyBorder="1" applyAlignment="1">
      <alignment horizontal="left"/>
    </xf>
    <xf numFmtId="0" fontId="15" fillId="11" borderId="18" xfId="4" applyFont="1" applyFill="1" applyBorder="1" applyAlignment="1">
      <alignment horizontal="left"/>
    </xf>
    <xf numFmtId="0" fontId="15" fillId="9" borderId="19" xfId="4" applyFont="1" applyFill="1" applyBorder="1" applyAlignment="1">
      <alignment horizontal="left"/>
    </xf>
    <xf numFmtId="0" fontId="15" fillId="9" borderId="20" xfId="4" applyFont="1" applyFill="1" applyBorder="1" applyAlignment="1">
      <alignment horizontal="left"/>
    </xf>
    <xf numFmtId="0" fontId="15" fillId="13" borderId="17" xfId="4" applyFont="1" applyFill="1" applyBorder="1" applyAlignment="1">
      <alignment horizontal="left"/>
    </xf>
    <xf numFmtId="0" fontId="15" fillId="13" borderId="18" xfId="4" applyFont="1" applyFill="1" applyBorder="1" applyAlignment="1">
      <alignment horizontal="left"/>
    </xf>
    <xf numFmtId="0" fontId="19" fillId="13" borderId="22" xfId="4" applyFont="1" applyFill="1" applyBorder="1" applyAlignment="1">
      <alignment horizontal="center"/>
    </xf>
    <xf numFmtId="0" fontId="19" fillId="13" borderId="23" xfId="4" applyFont="1" applyFill="1" applyBorder="1" applyAlignment="1">
      <alignment horizontal="center"/>
    </xf>
    <xf numFmtId="0" fontId="19" fillId="13" borderId="24" xfId="4" applyFont="1" applyFill="1" applyBorder="1" applyAlignment="1">
      <alignment horizontal="center"/>
    </xf>
    <xf numFmtId="0" fontId="23" fillId="14" borderId="17" xfId="4" applyFont="1" applyFill="1" applyBorder="1" applyAlignment="1">
      <alignment horizontal="left"/>
    </xf>
    <xf numFmtId="0" fontId="23" fillId="14" borderId="18" xfId="4" applyFont="1" applyFill="1" applyBorder="1" applyAlignment="1">
      <alignment horizontal="left"/>
    </xf>
    <xf numFmtId="0" fontId="23" fillId="0" borderId="3" xfId="0" applyFont="1" applyBorder="1" applyAlignment="1">
      <alignment vertical="center"/>
    </xf>
    <xf numFmtId="0" fontId="23" fillId="14" borderId="2" xfId="4" applyFont="1" applyFill="1" applyBorder="1" applyAlignment="1">
      <alignment horizontal="left"/>
    </xf>
    <xf numFmtId="0" fontId="19" fillId="14" borderId="22" xfId="4" applyFont="1" applyFill="1" applyBorder="1" applyAlignment="1">
      <alignment horizontal="center"/>
    </xf>
    <xf numFmtId="0" fontId="19" fillId="14" borderId="23" xfId="4" applyFont="1" applyFill="1" applyBorder="1" applyAlignment="1">
      <alignment horizontal="center"/>
    </xf>
    <xf numFmtId="0" fontId="19" fillId="14" borderId="24" xfId="4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3" fillId="11" borderId="22" xfId="4" applyFont="1" applyFill="1" applyBorder="1" applyAlignment="1">
      <alignment horizontal="left"/>
    </xf>
    <xf numFmtId="0" fontId="23" fillId="11" borderId="23" xfId="4" applyFont="1" applyFill="1" applyBorder="1" applyAlignment="1">
      <alignment horizontal="left"/>
    </xf>
    <xf numFmtId="0" fontId="23" fillId="13" borderId="17" xfId="4" applyFont="1" applyFill="1" applyBorder="1" applyAlignment="1">
      <alignment horizontal="left"/>
    </xf>
    <xf numFmtId="0" fontId="23" fillId="13" borderId="18" xfId="4" applyFont="1" applyFill="1" applyBorder="1" applyAlignment="1">
      <alignment horizontal="left"/>
    </xf>
    <xf numFmtId="0" fontId="23" fillId="5" borderId="22" xfId="4" applyFont="1" applyFill="1" applyBorder="1" applyAlignment="1">
      <alignment horizontal="center"/>
    </xf>
    <xf numFmtId="0" fontId="23" fillId="5" borderId="23" xfId="4" applyFont="1" applyFill="1" applyBorder="1" applyAlignment="1">
      <alignment horizontal="center"/>
    </xf>
    <xf numFmtId="0" fontId="23" fillId="0" borderId="21" xfId="4" applyFont="1" applyFill="1" applyBorder="1" applyAlignment="1">
      <alignment horizontal="center"/>
    </xf>
    <xf numFmtId="0" fontId="19" fillId="14" borderId="22" xfId="0" applyFont="1" applyFill="1" applyBorder="1" applyAlignment="1">
      <alignment horizontal="center" vertical="center" wrapText="1"/>
    </xf>
    <xf numFmtId="0" fontId="19" fillId="14" borderId="23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14" borderId="0" xfId="0" applyFont="1" applyFill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2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11" borderId="3" xfId="0" applyFont="1" applyFill="1" applyBorder="1" applyAlignment="1">
      <alignment horizontal="left"/>
    </xf>
    <xf numFmtId="0" fontId="23" fillId="15" borderId="17" xfId="0" applyFont="1" applyFill="1" applyBorder="1" applyAlignment="1">
      <alignment horizontal="left"/>
    </xf>
    <xf numFmtId="0" fontId="23" fillId="15" borderId="26" xfId="0" applyFont="1" applyFill="1" applyBorder="1" applyAlignment="1">
      <alignment horizontal="left"/>
    </xf>
    <xf numFmtId="0" fontId="23" fillId="16" borderId="17" xfId="0" applyFont="1" applyFill="1" applyBorder="1" applyAlignment="1">
      <alignment horizontal="left"/>
    </xf>
    <xf numFmtId="0" fontId="23" fillId="16" borderId="26" xfId="0" applyFont="1" applyFill="1" applyBorder="1" applyAlignment="1">
      <alignment horizontal="left"/>
    </xf>
    <xf numFmtId="0" fontId="23" fillId="15" borderId="3" xfId="0" applyFont="1" applyFill="1" applyBorder="1" applyAlignment="1">
      <alignment horizontal="left"/>
    </xf>
  </cellXfs>
  <cellStyles count="5">
    <cellStyle name="Komma" xfId="1" builtinId="3"/>
    <cellStyle name="Komma 2" xfId="2"/>
    <cellStyle name="Standard" xfId="0" builtinId="0"/>
    <cellStyle name="Standard 2" xfId="3"/>
    <cellStyle name="Standard_MFA9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852549</xdr:colOff>
          <xdr:row>6</xdr:row>
          <xdr:rowOff>182088</xdr:rowOff>
        </xdr:from>
        <xdr:to>
          <xdr:col>26</xdr:col>
          <xdr:colOff>462147</xdr:colOff>
          <xdr:row>8</xdr:row>
          <xdr:rowOff>66304</xdr:rowOff>
        </xdr:to>
        <xdr:sp macro="" textlink="">
          <xdr:nvSpPr>
            <xdr:cNvPr id="50177" name="Control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4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852549</xdr:colOff>
          <xdr:row>6</xdr:row>
          <xdr:rowOff>182088</xdr:rowOff>
        </xdr:from>
        <xdr:to>
          <xdr:col>26</xdr:col>
          <xdr:colOff>462147</xdr:colOff>
          <xdr:row>8</xdr:row>
          <xdr:rowOff>66304</xdr:rowOff>
        </xdr:to>
        <xdr:sp macro="" textlink="">
          <xdr:nvSpPr>
            <xdr:cNvPr id="50178" name="Control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4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852549</xdr:colOff>
          <xdr:row>9</xdr:row>
          <xdr:rowOff>8411</xdr:rowOff>
        </xdr:from>
        <xdr:to>
          <xdr:col>26</xdr:col>
          <xdr:colOff>462147</xdr:colOff>
          <xdr:row>10</xdr:row>
          <xdr:rowOff>75706</xdr:rowOff>
        </xdr:to>
        <xdr:sp macro="" textlink="">
          <xdr:nvSpPr>
            <xdr:cNvPr id="50179" name="Control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4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852549</xdr:colOff>
          <xdr:row>11</xdr:row>
          <xdr:rowOff>17814</xdr:rowOff>
        </xdr:from>
        <xdr:to>
          <xdr:col>26</xdr:col>
          <xdr:colOff>462147</xdr:colOff>
          <xdr:row>12</xdr:row>
          <xdr:rowOff>85106</xdr:rowOff>
        </xdr:to>
        <xdr:sp macro="" textlink="">
          <xdr:nvSpPr>
            <xdr:cNvPr id="50180" name="Control 4" hidden="1">
              <a:extLst>
                <a:ext uri="{63B3BB69-23CF-44E3-9099-C40C66FF867C}">
                  <a14:compatExt spid="_x0000_s50180"/>
                </a:ext>
                <a:ext uri="{FF2B5EF4-FFF2-40B4-BE49-F238E27FC236}">
                  <a16:creationId xmlns:a16="http://schemas.microsoft.com/office/drawing/2014/main" id="{00000000-0008-0000-0400-000004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26</xdr:col>
      <xdr:colOff>0</xdr:colOff>
      <xdr:row>12</xdr:row>
      <xdr:rowOff>0</xdr:rowOff>
    </xdr:from>
    <xdr:to>
      <xdr:col>26</xdr:col>
      <xdr:colOff>163286</xdr:colOff>
      <xdr:row>12</xdr:row>
      <xdr:rowOff>146957</xdr:rowOff>
    </xdr:to>
    <xdr:pic>
      <xdr:nvPicPr>
        <xdr:cNvPr id="50214" name="Grafik 5" descr="Hilfe">
          <a:extLst>
            <a:ext uri="{FF2B5EF4-FFF2-40B4-BE49-F238E27FC236}">
              <a16:creationId xmlns:a16="http://schemas.microsoft.com/office/drawing/2014/main" id="{00000000-0008-0000-0400-000026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8786" y="2449286"/>
          <a:ext cx="163285" cy="146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852549</xdr:colOff>
          <xdr:row>12</xdr:row>
          <xdr:rowOff>25235</xdr:rowOff>
        </xdr:from>
        <xdr:to>
          <xdr:col>26</xdr:col>
          <xdr:colOff>462147</xdr:colOff>
          <xdr:row>13</xdr:row>
          <xdr:rowOff>92528</xdr:rowOff>
        </xdr:to>
        <xdr:sp macro="" textlink="">
          <xdr:nvSpPr>
            <xdr:cNvPr id="50182" name="Control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400-000006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4</xdr:col>
      <xdr:colOff>790575</xdr:colOff>
      <xdr:row>1</xdr:row>
      <xdr:rowOff>0</xdr:rowOff>
    </xdr:to>
    <xdr:sp macro="" textlink="">
      <xdr:nvSpPr>
        <xdr:cNvPr id="39937" name="Text Box 1">
          <a:extLst>
            <a:ext uri="{FF2B5EF4-FFF2-40B4-BE49-F238E27FC236}">
              <a16:creationId xmlns:a16="http://schemas.microsoft.com/office/drawing/2014/main" id="{00000000-0008-0000-0500-0000019C0000}"/>
            </a:ext>
          </a:extLst>
        </xdr:cNvPr>
        <xdr:cNvSpPr txBox="1">
          <a:spLocks noChangeArrowheads="1"/>
        </xdr:cNvSpPr>
      </xdr:nvSpPr>
      <xdr:spPr bwMode="auto">
        <a:xfrm>
          <a:off x="47625" y="238125"/>
          <a:ext cx="3552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Produktionsverfahren: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4</xdr:col>
      <xdr:colOff>714375</xdr:colOff>
      <xdr:row>1</xdr:row>
      <xdr:rowOff>0</xdr:rowOff>
    </xdr:to>
    <xdr:sp macro="" textlink="">
      <xdr:nvSpPr>
        <xdr:cNvPr id="40961" name="Text Box 1">
          <a:extLst>
            <a:ext uri="{FF2B5EF4-FFF2-40B4-BE49-F238E27FC236}">
              <a16:creationId xmlns:a16="http://schemas.microsoft.com/office/drawing/2014/main" id="{00000000-0008-0000-0600-000001A00000}"/>
            </a:ext>
          </a:extLst>
        </xdr:cNvPr>
        <xdr:cNvSpPr txBox="1">
          <a:spLocks noChangeArrowheads="1"/>
        </xdr:cNvSpPr>
      </xdr:nvSpPr>
      <xdr:spPr bwMode="auto">
        <a:xfrm>
          <a:off x="47625" y="238125"/>
          <a:ext cx="417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Produktionsverfahren: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6</xdr:col>
      <xdr:colOff>4538</xdr:colOff>
      <xdr:row>1</xdr:row>
      <xdr:rowOff>0</xdr:rowOff>
    </xdr:to>
    <xdr:sp macro="" textlink="">
      <xdr:nvSpPr>
        <xdr:cNvPr id="41985" name="Text Box 1">
          <a:extLst>
            <a:ext uri="{FF2B5EF4-FFF2-40B4-BE49-F238E27FC236}">
              <a16:creationId xmlns:a16="http://schemas.microsoft.com/office/drawing/2014/main" id="{00000000-0008-0000-0700-000001A40000}"/>
            </a:ext>
          </a:extLst>
        </xdr:cNvPr>
        <xdr:cNvSpPr txBox="1">
          <a:spLocks noChangeArrowheads="1"/>
        </xdr:cNvSpPr>
      </xdr:nvSpPr>
      <xdr:spPr bwMode="auto">
        <a:xfrm>
          <a:off x="47625" y="238125"/>
          <a:ext cx="438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Produktionsverfahren: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6</xdr:col>
      <xdr:colOff>912</xdr:colOff>
      <xdr:row>1</xdr:row>
      <xdr:rowOff>0</xdr:rowOff>
    </xdr:to>
    <xdr:sp macro="" textlink="">
      <xdr:nvSpPr>
        <xdr:cNvPr id="43009" name="Text Box 1">
          <a:extLst>
            <a:ext uri="{FF2B5EF4-FFF2-40B4-BE49-F238E27FC236}">
              <a16:creationId xmlns:a16="http://schemas.microsoft.com/office/drawing/2014/main" id="{00000000-0008-0000-0800-000001A80000}"/>
            </a:ext>
          </a:extLst>
        </xdr:cNvPr>
        <xdr:cNvSpPr txBox="1">
          <a:spLocks noChangeArrowheads="1"/>
        </xdr:cNvSpPr>
      </xdr:nvSpPr>
      <xdr:spPr bwMode="auto">
        <a:xfrm>
          <a:off x="47625" y="238125"/>
          <a:ext cx="438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Produktionsverfahren: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0</xdr:row>
      <xdr:rowOff>0</xdr:rowOff>
    </xdr:from>
    <xdr:to>
      <xdr:col>8</xdr:col>
      <xdr:colOff>828675</xdr:colOff>
      <xdr:row>0</xdr:row>
      <xdr:rowOff>0</xdr:rowOff>
    </xdr:to>
    <xdr:sp macro="" textlink="">
      <xdr:nvSpPr>
        <xdr:cNvPr id="31745" name="Text 6">
          <a:extLst>
            <a:ext uri="{FF2B5EF4-FFF2-40B4-BE49-F238E27FC236}">
              <a16:creationId xmlns:a16="http://schemas.microsoft.com/office/drawing/2014/main" id="{00000000-0008-0000-0D00-0000017C0000}"/>
            </a:ext>
          </a:extLst>
        </xdr:cNvPr>
        <xdr:cNvSpPr txBox="1">
          <a:spLocks noChangeArrowheads="1"/>
        </xdr:cNvSpPr>
      </xdr:nvSpPr>
      <xdr:spPr bwMode="auto">
        <a:xfrm>
          <a:off x="3648075" y="0"/>
          <a:ext cx="5095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mit Stroheinarbeitung und Lohndrusch</a:t>
          </a: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sandiger Boden</a:t>
          </a: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Schlaggröße 2ha, ebenes Gelände</a:t>
          </a:r>
        </a:p>
        <a:p>
          <a:pPr algn="l" rtl="0">
            <a:defRPr sz="1000"/>
          </a:pPr>
          <a:r>
            <a:rPr lang="de-AT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inkl. MwSt.</a:t>
          </a:r>
        </a:p>
        <a:p>
          <a:pPr algn="l" rtl="0">
            <a:defRPr sz="1000"/>
          </a:pPr>
          <a:endParaRPr lang="de-AT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Data\Leopold.Kirner$\BWL%202%20&#220;bungen\Studienjahr%2095-96\Wintersemester%2095-96\DB-MAS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Data\Leopold.Kirner$\Daten\DISS-Forschungsprojekt\&#214;konomische%20Analyse\BM_BIO_ABGL\Betriebsmod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bank-MFB"/>
      <sheetName val="DB-MASKE"/>
    </sheetNames>
    <definedNames>
      <definedName name="KultDat_auslesen"/>
      <definedName name="Kultur_wählen"/>
    </definedNames>
    <sheetDataSet>
      <sheetData sheetId="0">
        <row r="2">
          <cell r="A2">
            <v>1</v>
          </cell>
          <cell r="B2" t="str">
            <v>Mahlweizen</v>
          </cell>
          <cell r="C2" t="str">
            <v>Primor</v>
          </cell>
          <cell r="D2">
            <v>50</v>
          </cell>
          <cell r="E2">
            <v>165</v>
          </cell>
          <cell r="F2">
            <v>50</v>
          </cell>
          <cell r="G2">
            <v>55</v>
          </cell>
          <cell r="H2">
            <v>3928</v>
          </cell>
          <cell r="I2">
            <v>2405</v>
          </cell>
          <cell r="L2">
            <v>40</v>
          </cell>
          <cell r="M2">
            <v>7.5</v>
          </cell>
          <cell r="N2">
            <v>140</v>
          </cell>
          <cell r="O2">
            <v>2.5</v>
          </cell>
          <cell r="P2" t="str">
            <v>NPK</v>
          </cell>
          <cell r="Q2">
            <v>500</v>
          </cell>
          <cell r="R2">
            <v>3.5</v>
          </cell>
          <cell r="S2" t="str">
            <v>NAC</v>
          </cell>
          <cell r="T2">
            <v>150</v>
          </cell>
          <cell r="U2">
            <v>2.5</v>
          </cell>
          <cell r="V2" t="str">
            <v>Kali</v>
          </cell>
          <cell r="W2">
            <v>250</v>
          </cell>
          <cell r="X2">
            <v>3</v>
          </cell>
          <cell r="AB2" t="str">
            <v>xxx</v>
          </cell>
          <cell r="AC2" t="str">
            <v>kg</v>
          </cell>
          <cell r="AD2">
            <v>1.5</v>
          </cell>
          <cell r="AE2">
            <v>300</v>
          </cell>
          <cell r="AF2" t="str">
            <v>yyy</v>
          </cell>
          <cell r="AG2" t="str">
            <v>l</v>
          </cell>
          <cell r="AH2">
            <v>0.5</v>
          </cell>
          <cell r="AI2">
            <v>800</v>
          </cell>
          <cell r="AZ2">
            <v>150</v>
          </cell>
          <cell r="BA2">
            <v>2450</v>
          </cell>
          <cell r="BB2">
            <v>1150</v>
          </cell>
          <cell r="BD2">
            <v>12</v>
          </cell>
          <cell r="BE2">
            <v>2</v>
          </cell>
          <cell r="BG2">
            <v>150</v>
          </cell>
        </row>
        <row r="3">
          <cell r="A3">
            <v>2</v>
          </cell>
          <cell r="B3" t="str">
            <v>Mahlweizen - Extensiver Getreidebau</v>
          </cell>
          <cell r="C3" t="str">
            <v>Primor</v>
          </cell>
          <cell r="D3">
            <v>50</v>
          </cell>
          <cell r="E3">
            <v>165</v>
          </cell>
          <cell r="F3">
            <v>50</v>
          </cell>
          <cell r="G3">
            <v>55</v>
          </cell>
          <cell r="H3">
            <v>3928</v>
          </cell>
          <cell r="I3">
            <v>2405</v>
          </cell>
          <cell r="J3" t="str">
            <v>Extensiver Getreidebau</v>
          </cell>
          <cell r="K3">
            <v>2400</v>
          </cell>
          <cell r="L3">
            <v>100</v>
          </cell>
          <cell r="M3">
            <v>7.5</v>
          </cell>
          <cell r="N3">
            <v>80</v>
          </cell>
          <cell r="O3">
            <v>2.5</v>
          </cell>
          <cell r="P3" t="str">
            <v>NPK</v>
          </cell>
          <cell r="Q3">
            <v>500</v>
          </cell>
          <cell r="R3">
            <v>3.5</v>
          </cell>
          <cell r="S3" t="str">
            <v>NAC</v>
          </cell>
          <cell r="T3">
            <v>50</v>
          </cell>
          <cell r="U3">
            <v>2.5</v>
          </cell>
          <cell r="V3" t="str">
            <v>Kali</v>
          </cell>
          <cell r="W3">
            <v>250</v>
          </cell>
          <cell r="X3">
            <v>3</v>
          </cell>
          <cell r="AB3" t="str">
            <v>xxx</v>
          </cell>
          <cell r="AC3" t="str">
            <v>kg</v>
          </cell>
          <cell r="AD3">
            <v>1.5</v>
          </cell>
          <cell r="AE3">
            <v>300</v>
          </cell>
          <cell r="AF3" t="str">
            <v>yyy</v>
          </cell>
          <cell r="AG3" t="str">
            <v>l</v>
          </cell>
          <cell r="AH3">
            <v>0.5</v>
          </cell>
          <cell r="AI3">
            <v>800</v>
          </cell>
          <cell r="AZ3">
            <v>150</v>
          </cell>
          <cell r="BA3">
            <v>2450</v>
          </cell>
          <cell r="BB3">
            <v>1150</v>
          </cell>
          <cell r="BD3">
            <v>12</v>
          </cell>
          <cell r="BE3">
            <v>2</v>
          </cell>
          <cell r="BG3">
            <v>150</v>
          </cell>
        </row>
        <row r="4">
          <cell r="A4">
            <v>3</v>
          </cell>
          <cell r="B4" t="str">
            <v>Braugerste</v>
          </cell>
          <cell r="C4" t="str">
            <v>Hallus</v>
          </cell>
          <cell r="D4">
            <v>40</v>
          </cell>
          <cell r="E4">
            <v>210</v>
          </cell>
          <cell r="F4">
            <v>40</v>
          </cell>
          <cell r="G4">
            <v>50</v>
          </cell>
          <cell r="H4">
            <v>3928</v>
          </cell>
          <cell r="I4">
            <v>2405</v>
          </cell>
          <cell r="J4" t="str">
            <v>Extensiver Getreidebau</v>
          </cell>
          <cell r="K4">
            <v>2400</v>
          </cell>
          <cell r="L4">
            <v>100</v>
          </cell>
          <cell r="M4">
            <v>6.4</v>
          </cell>
          <cell r="N4">
            <v>70</v>
          </cell>
          <cell r="O4">
            <v>3.5</v>
          </cell>
          <cell r="P4">
            <v>0</v>
          </cell>
          <cell r="Q4">
            <v>400</v>
          </cell>
          <cell r="R4">
            <v>3.05</v>
          </cell>
          <cell r="S4">
            <v>0</v>
          </cell>
          <cell r="T4">
            <v>250</v>
          </cell>
          <cell r="U4">
            <v>2.65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l</v>
          </cell>
          <cell r="AD4">
            <v>0.5</v>
          </cell>
          <cell r="AE4">
            <v>345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 t="str">
            <v>l</v>
          </cell>
          <cell r="AL4">
            <v>2.5</v>
          </cell>
          <cell r="AM4">
            <v>250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165</v>
          </cell>
          <cell r="BA4">
            <v>2850</v>
          </cell>
          <cell r="BB4">
            <v>1250</v>
          </cell>
          <cell r="BC4">
            <v>0</v>
          </cell>
          <cell r="BD4">
            <v>1.5</v>
          </cell>
          <cell r="BE4">
            <v>2.5</v>
          </cell>
          <cell r="BF4">
            <v>0</v>
          </cell>
          <cell r="BG4">
            <v>250</v>
          </cell>
        </row>
        <row r="5">
          <cell r="A5">
            <v>4</v>
          </cell>
          <cell r="B5" t="str">
            <v>Mahlroggen</v>
          </cell>
          <cell r="C5" t="str">
            <v>Astra</v>
          </cell>
          <cell r="D5">
            <v>65</v>
          </cell>
          <cell r="E5">
            <v>145</v>
          </cell>
          <cell r="F5">
            <v>55</v>
          </cell>
          <cell r="G5">
            <v>50</v>
          </cell>
          <cell r="H5">
            <v>3928</v>
          </cell>
          <cell r="I5">
            <v>1560</v>
          </cell>
          <cell r="J5">
            <v>0</v>
          </cell>
          <cell r="K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ACKER"/>
      <sheetName val="I_SM"/>
      <sheetName val="F_FF"/>
      <sheetName val="VMK_FF"/>
      <sheetName val="F_GL"/>
      <sheetName val="VMK_GL"/>
      <sheetName val="I_DÜ"/>
      <sheetName val="TH"/>
      <sheetName val="INPUT"/>
      <sheetName val="MATRIX"/>
      <sheetName val="OUTPUT"/>
      <sheetName val="Bilanz"/>
      <sheetName val="IO_DZ"/>
      <sheetName val="I_NST_BedMK_FÜ"/>
      <sheetName val="I_NST_BEDAU_FÜ"/>
      <sheetName val="I_FÜMK"/>
      <sheetName val="I_FÜAU"/>
      <sheetName val="O_FU_RationMK"/>
      <sheetName val="O_FU_RationAU"/>
      <sheetName val="GVE_BIL"/>
      <sheetName val="I_NST_Tiere"/>
      <sheetName val="O_NST"/>
      <sheetName val="I_AKh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25"/>
  <sheetViews>
    <sheetView topLeftCell="D4" zoomScale="120" zoomScaleNormal="120" workbookViewId="0">
      <selection activeCell="H30" sqref="H30"/>
    </sheetView>
  </sheetViews>
  <sheetFormatPr baseColWidth="10" defaultColWidth="11.3828125" defaultRowHeight="14.6" x14ac:dyDescent="0.4"/>
  <cols>
    <col min="1" max="3" width="11.3828125" style="4"/>
    <col min="4" max="4" width="24.84375" style="4" customWidth="1"/>
    <col min="5" max="5" width="10.15234375" style="4" customWidth="1"/>
    <col min="6" max="16384" width="11.3828125" style="4"/>
  </cols>
  <sheetData>
    <row r="1" spans="4:6" s="5" customFormat="1" ht="18.45" x14ac:dyDescent="0.5">
      <c r="D1" s="5" t="s">
        <v>223</v>
      </c>
    </row>
    <row r="3" spans="4:6" s="8" customFormat="1" ht="15.9" x14ac:dyDescent="0.45">
      <c r="D3" s="8" t="s">
        <v>171</v>
      </c>
    </row>
    <row r="5" spans="4:6" x14ac:dyDescent="0.4">
      <c r="D5" s="4" t="s">
        <v>175</v>
      </c>
    </row>
    <row r="6" spans="4:6" x14ac:dyDescent="0.4">
      <c r="D6" s="13" t="s">
        <v>176</v>
      </c>
      <c r="E6" s="14" t="s">
        <v>177</v>
      </c>
      <c r="F6" s="14" t="s">
        <v>178</v>
      </c>
    </row>
    <row r="7" spans="4:6" x14ac:dyDescent="0.4">
      <c r="D7" s="9" t="s">
        <v>172</v>
      </c>
      <c r="E7" s="10">
        <v>1.8</v>
      </c>
      <c r="F7" s="10">
        <v>1.1200000000000001</v>
      </c>
    </row>
    <row r="8" spans="4:6" ht="17.149999999999999" x14ac:dyDescent="0.55000000000000004">
      <c r="D8" s="9" t="s">
        <v>174</v>
      </c>
      <c r="E8" s="10">
        <v>1.5</v>
      </c>
      <c r="F8" s="10">
        <v>0.86</v>
      </c>
    </row>
    <row r="9" spans="4:6" ht="17.149999999999999" x14ac:dyDescent="0.55000000000000004">
      <c r="D9" s="11" t="s">
        <v>173</v>
      </c>
      <c r="E9" s="12">
        <v>5</v>
      </c>
      <c r="F9" s="12">
        <v>0.96</v>
      </c>
    </row>
    <row r="10" spans="4:6" x14ac:dyDescent="0.4">
      <c r="D10" s="11" t="s">
        <v>179</v>
      </c>
      <c r="E10" s="12"/>
      <c r="F10" s="15">
        <f>SUMPRODUCT(E7:E9,F7:F9)</f>
        <v>8.1059999999999999</v>
      </c>
    </row>
    <row r="13" spans="4:6" ht="15.9" x14ac:dyDescent="0.45">
      <c r="D13" s="8" t="s">
        <v>181</v>
      </c>
      <c r="E13" s="8"/>
      <c r="F13" s="8"/>
    </row>
    <row r="15" spans="4:6" x14ac:dyDescent="0.4">
      <c r="D15" s="13" t="s">
        <v>55</v>
      </c>
      <c r="E15" s="14" t="s">
        <v>25</v>
      </c>
      <c r="F15" s="14" t="s">
        <v>178</v>
      </c>
    </row>
    <row r="16" spans="4:6" x14ac:dyDescent="0.4">
      <c r="D16" s="9" t="s">
        <v>180</v>
      </c>
      <c r="E16" s="16" t="s">
        <v>66</v>
      </c>
      <c r="F16" s="18">
        <v>620</v>
      </c>
    </row>
    <row r="17" spans="4:6" x14ac:dyDescent="0.4">
      <c r="D17" s="19" t="s">
        <v>182</v>
      </c>
      <c r="E17" s="17" t="s">
        <v>66</v>
      </c>
      <c r="F17" s="20">
        <v>425</v>
      </c>
    </row>
    <row r="18" spans="4:6" x14ac:dyDescent="0.4">
      <c r="D18" s="19" t="s">
        <v>183</v>
      </c>
      <c r="E18" s="17" t="s">
        <v>66</v>
      </c>
      <c r="F18" s="20">
        <f>+F16-F17</f>
        <v>195</v>
      </c>
    </row>
    <row r="19" spans="4:6" x14ac:dyDescent="0.4">
      <c r="D19" s="19" t="s">
        <v>184</v>
      </c>
      <c r="E19" s="17" t="s">
        <v>5</v>
      </c>
      <c r="F19" s="20">
        <v>850</v>
      </c>
    </row>
    <row r="20" spans="4:6" x14ac:dyDescent="0.4">
      <c r="D20" s="21" t="s">
        <v>185</v>
      </c>
      <c r="E20" s="15" t="s">
        <v>178</v>
      </c>
      <c r="F20" s="15">
        <f>+F18/F19</f>
        <v>0.22941176470588234</v>
      </c>
    </row>
    <row r="25" spans="4:6" s="7" customFormat="1" ht="15.9" x14ac:dyDescent="0.4">
      <c r="D25" s="6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zoomScale="120" zoomScaleNormal="120" workbookViewId="0">
      <selection activeCell="A30" sqref="A30:IV30"/>
    </sheetView>
  </sheetViews>
  <sheetFormatPr baseColWidth="10" defaultColWidth="12.53515625" defaultRowHeight="14.15" x14ac:dyDescent="0.4"/>
  <cols>
    <col min="1" max="1" width="27.3828125" style="148" customWidth="1"/>
    <col min="2" max="2" width="7.3046875" style="176" customWidth="1"/>
    <col min="3" max="3" width="9.69140625" style="176" customWidth="1"/>
    <col min="4" max="4" width="8.69140625" style="176" customWidth="1"/>
    <col min="5" max="5" width="9" style="176" customWidth="1"/>
    <col min="6" max="6" width="10.69140625" style="176" customWidth="1"/>
    <col min="7" max="7" width="13" style="148" customWidth="1"/>
    <col min="8" max="16384" width="12.53515625" style="148"/>
  </cols>
  <sheetData>
    <row r="1" spans="1:6" ht="19.95" customHeight="1" x14ac:dyDescent="0.5">
      <c r="A1" s="432" t="s">
        <v>29</v>
      </c>
      <c r="B1" s="433"/>
      <c r="C1" s="433"/>
      <c r="D1" s="433"/>
      <c r="E1" s="433"/>
      <c r="F1" s="434"/>
    </row>
    <row r="2" spans="1:6" s="151" customFormat="1" ht="17.5" customHeight="1" x14ac:dyDescent="0.3">
      <c r="A2" s="255" t="s">
        <v>55</v>
      </c>
      <c r="B2" s="256" t="s">
        <v>25</v>
      </c>
      <c r="C2" s="257" t="s">
        <v>2</v>
      </c>
      <c r="D2" s="257" t="s">
        <v>123</v>
      </c>
      <c r="E2" s="257"/>
      <c r="F2" s="256" t="s">
        <v>1</v>
      </c>
    </row>
    <row r="3" spans="1:6" s="165" customFormat="1" x14ac:dyDescent="0.4">
      <c r="A3" s="258" t="s">
        <v>33</v>
      </c>
      <c r="B3" s="259" t="s">
        <v>5</v>
      </c>
      <c r="C3" s="162">
        <v>7250</v>
      </c>
      <c r="D3" s="163">
        <v>0.38</v>
      </c>
      <c r="E3" s="162"/>
      <c r="F3" s="260">
        <f>C3*D3</f>
        <v>2755</v>
      </c>
    </row>
    <row r="4" spans="1:6" s="165" customFormat="1" x14ac:dyDescent="0.4">
      <c r="A4" s="261" t="s">
        <v>121</v>
      </c>
      <c r="B4" s="259" t="s">
        <v>5</v>
      </c>
      <c r="C4" s="163">
        <f>0.9*0.95*95/2</f>
        <v>40.612499999999997</v>
      </c>
      <c r="D4" s="163">
        <v>4.2</v>
      </c>
      <c r="E4" s="164"/>
      <c r="F4" s="260">
        <f>C4*D4</f>
        <v>170.57249999999999</v>
      </c>
    </row>
    <row r="5" spans="1:6" s="165" customFormat="1" x14ac:dyDescent="0.4">
      <c r="A5" s="261" t="s">
        <v>122</v>
      </c>
      <c r="B5" s="259" t="s">
        <v>5</v>
      </c>
      <c r="C5" s="163">
        <f>0.9*0.95*95/2</f>
        <v>40.612499999999997</v>
      </c>
      <c r="D5" s="163">
        <v>4.5</v>
      </c>
      <c r="E5" s="164"/>
      <c r="F5" s="260">
        <f>C5*D5</f>
        <v>182.75624999999999</v>
      </c>
    </row>
    <row r="6" spans="1:6" s="165" customFormat="1" x14ac:dyDescent="0.4">
      <c r="A6" s="261" t="s">
        <v>59</v>
      </c>
      <c r="B6" s="259" t="s">
        <v>5</v>
      </c>
      <c r="C6" s="162">
        <v>700</v>
      </c>
      <c r="D6" s="163">
        <v>1.25</v>
      </c>
      <c r="E6" s="262">
        <v>3.6</v>
      </c>
      <c r="F6" s="260">
        <f>C6*D6/E6</f>
        <v>243.05555555555554</v>
      </c>
    </row>
    <row r="7" spans="1:6" s="165" customFormat="1" x14ac:dyDescent="0.4">
      <c r="A7" s="261" t="s">
        <v>248</v>
      </c>
      <c r="B7" s="259" t="s">
        <v>30</v>
      </c>
      <c r="C7" s="162"/>
      <c r="D7" s="162"/>
      <c r="E7" s="263"/>
      <c r="F7" s="260">
        <v>0</v>
      </c>
    </row>
    <row r="8" spans="1:6" s="165" customFormat="1" x14ac:dyDescent="0.4">
      <c r="A8" s="264" t="s">
        <v>249</v>
      </c>
      <c r="B8" s="265"/>
      <c r="C8" s="213"/>
      <c r="D8" s="212"/>
      <c r="E8" s="266"/>
      <c r="F8" s="267">
        <f>+D36</f>
        <v>157.12200000000001</v>
      </c>
    </row>
    <row r="9" spans="1:6" s="165" customFormat="1" ht="16.2" customHeight="1" x14ac:dyDescent="0.4">
      <c r="A9" s="435" t="s">
        <v>4</v>
      </c>
      <c r="B9" s="436"/>
      <c r="C9" s="436"/>
      <c r="D9" s="436"/>
      <c r="E9" s="436"/>
      <c r="F9" s="268">
        <f>SUM(F3:F8)</f>
        <v>3508.5063055555556</v>
      </c>
    </row>
    <row r="10" spans="1:6" s="165" customFormat="1" ht="16.95" customHeight="1" x14ac:dyDescent="0.4">
      <c r="A10" s="269" t="s">
        <v>58</v>
      </c>
      <c r="B10" s="161"/>
      <c r="C10" s="163">
        <f>1/E6</f>
        <v>0.27777777777777779</v>
      </c>
      <c r="D10" s="162">
        <v>1600</v>
      </c>
      <c r="E10" s="163"/>
      <c r="F10" s="260">
        <f>C10*D10</f>
        <v>444.44444444444446</v>
      </c>
    </row>
    <row r="11" spans="1:6" s="165" customFormat="1" x14ac:dyDescent="0.4">
      <c r="A11" s="269" t="s">
        <v>34</v>
      </c>
      <c r="B11" s="161" t="s">
        <v>5</v>
      </c>
      <c r="C11" s="162">
        <v>25</v>
      </c>
      <c r="D11" s="163">
        <v>0.45</v>
      </c>
      <c r="E11" s="162"/>
      <c r="F11" s="260">
        <f>C11*D11</f>
        <v>11.25</v>
      </c>
    </row>
    <row r="12" spans="1:6" s="165" customFormat="1" x14ac:dyDescent="0.4">
      <c r="A12" s="269" t="s">
        <v>31</v>
      </c>
      <c r="B12" s="161" t="s">
        <v>5</v>
      </c>
      <c r="C12" s="162">
        <f>+C3*0.22</f>
        <v>1595</v>
      </c>
      <c r="D12" s="163">
        <v>0.38</v>
      </c>
      <c r="E12" s="162"/>
      <c r="F12" s="260">
        <f>C12*D12</f>
        <v>606.1</v>
      </c>
    </row>
    <row r="13" spans="1:6" s="165" customFormat="1" x14ac:dyDescent="0.4">
      <c r="A13" s="269" t="s">
        <v>124</v>
      </c>
      <c r="B13" s="161"/>
      <c r="C13" s="162"/>
      <c r="D13" s="163"/>
      <c r="E13" s="162"/>
      <c r="F13" s="260">
        <v>75</v>
      </c>
    </row>
    <row r="14" spans="1:6" s="165" customFormat="1" x14ac:dyDescent="0.4">
      <c r="A14" s="269" t="s">
        <v>116</v>
      </c>
      <c r="B14" s="161"/>
      <c r="C14" s="162"/>
      <c r="D14" s="163"/>
      <c r="E14" s="162"/>
      <c r="F14" s="260">
        <v>30</v>
      </c>
    </row>
    <row r="15" spans="1:6" s="165" customFormat="1" ht="16.95" customHeight="1" x14ac:dyDescent="0.4">
      <c r="A15" s="269" t="s">
        <v>32</v>
      </c>
      <c r="B15" s="161"/>
      <c r="C15" s="162"/>
      <c r="D15" s="163"/>
      <c r="E15" s="162"/>
      <c r="F15" s="260">
        <v>30</v>
      </c>
    </row>
    <row r="16" spans="1:6" s="165" customFormat="1" ht="16.95" customHeight="1" x14ac:dyDescent="0.4">
      <c r="A16" s="269" t="s">
        <v>139</v>
      </c>
      <c r="B16" s="161" t="s">
        <v>5</v>
      </c>
      <c r="C16" s="162">
        <v>1500</v>
      </c>
      <c r="D16" s="163">
        <v>0.13</v>
      </c>
      <c r="E16" s="162"/>
      <c r="F16" s="260">
        <f>+C16*D16</f>
        <v>195</v>
      </c>
    </row>
    <row r="17" spans="1:6" s="165" customFormat="1" ht="16.95" customHeight="1" x14ac:dyDescent="0.4">
      <c r="A17" s="269" t="s">
        <v>250</v>
      </c>
      <c r="B17" s="161"/>
      <c r="C17" s="163"/>
      <c r="D17" s="164"/>
      <c r="E17" s="162"/>
      <c r="F17" s="260">
        <v>70</v>
      </c>
    </row>
    <row r="18" spans="1:6" s="165" customFormat="1" ht="16.95" customHeight="1" x14ac:dyDescent="0.4">
      <c r="A18" s="269" t="s">
        <v>251</v>
      </c>
      <c r="B18" s="161"/>
      <c r="C18" s="163"/>
      <c r="D18" s="164"/>
      <c r="E18" s="162"/>
      <c r="F18" s="260">
        <v>70</v>
      </c>
    </row>
    <row r="19" spans="1:6" s="165" customFormat="1" ht="16.95" customHeight="1" x14ac:dyDescent="0.4">
      <c r="A19" s="208" t="s">
        <v>60</v>
      </c>
      <c r="B19" s="209"/>
      <c r="C19" s="217"/>
      <c r="D19" s="218">
        <v>0.03</v>
      </c>
      <c r="E19" s="212">
        <f>(D10+C6*D6)/2</f>
        <v>1237.5</v>
      </c>
      <c r="F19" s="267">
        <f>E19*D19</f>
        <v>37.125</v>
      </c>
    </row>
    <row r="20" spans="1:6" s="165" customFormat="1" ht="16.95" customHeight="1" x14ac:dyDescent="0.4">
      <c r="A20" s="270" t="s">
        <v>18</v>
      </c>
      <c r="B20" s="271"/>
      <c r="C20" s="272"/>
      <c r="D20" s="273"/>
      <c r="E20" s="273"/>
      <c r="F20" s="220">
        <f>SUM(F10:F19)</f>
        <v>1568.9194444444445</v>
      </c>
    </row>
    <row r="21" spans="1:6" s="165" customFormat="1" ht="16.95" customHeight="1" x14ac:dyDescent="0.4">
      <c r="A21" s="274" t="s">
        <v>117</v>
      </c>
      <c r="B21" s="275"/>
      <c r="C21" s="276"/>
      <c r="D21" s="276"/>
      <c r="E21" s="277"/>
      <c r="F21" s="278">
        <f>F9-F20</f>
        <v>1939.5868611111111</v>
      </c>
    </row>
    <row r="22" spans="1:6" s="165" customFormat="1" ht="16.95" customHeight="1" x14ac:dyDescent="0.4">
      <c r="A22" s="279" t="s">
        <v>19</v>
      </c>
      <c r="B22" s="184"/>
      <c r="C22" s="167"/>
      <c r="D22" s="167"/>
      <c r="E22" s="184"/>
      <c r="F22" s="168"/>
    </row>
    <row r="23" spans="1:6" s="165" customFormat="1" ht="16.95" customHeight="1" x14ac:dyDescent="0.4">
      <c r="A23" s="248" t="s">
        <v>119</v>
      </c>
      <c r="B23" s="185"/>
      <c r="C23" s="169"/>
      <c r="D23" s="169"/>
      <c r="E23" s="185"/>
      <c r="F23" s="280">
        <v>26300</v>
      </c>
    </row>
    <row r="24" spans="1:6" s="165" customFormat="1" ht="16.95" customHeight="1" x14ac:dyDescent="0.4">
      <c r="A24" s="248" t="s">
        <v>118</v>
      </c>
      <c r="B24" s="185"/>
      <c r="C24" s="169"/>
      <c r="D24" s="169"/>
      <c r="E24" s="185"/>
      <c r="F24" s="281">
        <v>1</v>
      </c>
    </row>
    <row r="25" spans="1:6" s="165" customFormat="1" ht="16.95" customHeight="1" x14ac:dyDescent="0.4">
      <c r="A25" s="282" t="s">
        <v>120</v>
      </c>
      <c r="B25" s="186"/>
      <c r="C25" s="171"/>
      <c r="D25" s="171"/>
      <c r="E25" s="186"/>
      <c r="F25" s="283">
        <v>85</v>
      </c>
    </row>
    <row r="26" spans="1:6" ht="16.95" customHeight="1" x14ac:dyDescent="0.4">
      <c r="A26" s="284" t="s">
        <v>71</v>
      </c>
      <c r="B26" s="185"/>
      <c r="C26" s="169"/>
      <c r="D26" s="169"/>
      <c r="E26" s="185"/>
      <c r="F26" s="281"/>
    </row>
    <row r="27" spans="1:6" ht="16.95" customHeight="1" x14ac:dyDescent="0.4">
      <c r="A27" s="282" t="s">
        <v>78</v>
      </c>
      <c r="B27" s="186"/>
      <c r="C27" s="171"/>
      <c r="D27" s="171"/>
      <c r="E27" s="186"/>
      <c r="F27" s="283">
        <f>+F21/F25</f>
        <v>22.818668954248366</v>
      </c>
    </row>
    <row r="28" spans="1:6" ht="16.95" customHeight="1" x14ac:dyDescent="0.4">
      <c r="B28" s="148"/>
      <c r="C28" s="148"/>
      <c r="D28" s="148"/>
      <c r="E28" s="148"/>
      <c r="F28" s="148"/>
    </row>
    <row r="29" spans="1:6" ht="16.95" customHeight="1" x14ac:dyDescent="0.5">
      <c r="A29" s="63" t="s">
        <v>252</v>
      </c>
      <c r="B29" s="148"/>
      <c r="C29" s="148"/>
      <c r="D29" s="148"/>
      <c r="E29" s="148"/>
      <c r="F29" s="148"/>
    </row>
    <row r="30" spans="1:6" ht="49.5" customHeight="1" x14ac:dyDescent="0.4">
      <c r="A30" s="291" t="s">
        <v>55</v>
      </c>
      <c r="B30" s="240" t="s">
        <v>257</v>
      </c>
      <c r="C30" s="240" t="s">
        <v>256</v>
      </c>
      <c r="D30" s="240" t="s">
        <v>253</v>
      </c>
      <c r="E30" s="285"/>
      <c r="F30" s="285"/>
    </row>
    <row r="31" spans="1:6" ht="16.95" customHeight="1" x14ac:dyDescent="0.4">
      <c r="A31" s="287" t="s">
        <v>10</v>
      </c>
      <c r="B31" s="288">
        <v>57.8</v>
      </c>
      <c r="C31" s="289">
        <f>+SILOMAIS!D12</f>
        <v>1.1200000000000001</v>
      </c>
      <c r="D31" s="288">
        <f>+B31*C31</f>
        <v>64.736000000000004</v>
      </c>
      <c r="E31" s="148"/>
      <c r="F31" s="148"/>
    </row>
    <row r="32" spans="1:6" ht="16.95" customHeight="1" x14ac:dyDescent="0.4">
      <c r="A32" s="287" t="s">
        <v>11</v>
      </c>
      <c r="B32" s="288">
        <v>31.3</v>
      </c>
      <c r="C32" s="289">
        <f>+SILOMAIS!D13</f>
        <v>0.96</v>
      </c>
      <c r="D32" s="288">
        <f>+B32*C32</f>
        <v>30.047999999999998</v>
      </c>
      <c r="E32" s="148"/>
      <c r="F32" s="148"/>
    </row>
    <row r="33" spans="1:6" ht="16.95" customHeight="1" x14ac:dyDescent="0.4">
      <c r="A33" s="292" t="s">
        <v>12</v>
      </c>
      <c r="B33" s="293">
        <v>123.3</v>
      </c>
      <c r="C33" s="294">
        <f>+SILOMAIS!D14</f>
        <v>0.86</v>
      </c>
      <c r="D33" s="293">
        <f>+B33*C33</f>
        <v>106.038</v>
      </c>
      <c r="E33" s="148"/>
      <c r="F33" s="148"/>
    </row>
    <row r="34" spans="1:6" ht="16.95" customHeight="1" x14ac:dyDescent="0.4">
      <c r="A34" s="437" t="s">
        <v>255</v>
      </c>
      <c r="B34" s="437"/>
      <c r="C34" s="437"/>
      <c r="D34" s="298">
        <f>SUM(D31:D33)</f>
        <v>200.822</v>
      </c>
      <c r="E34" s="148"/>
      <c r="F34" s="148"/>
    </row>
    <row r="35" spans="1:6" ht="16.95" customHeight="1" x14ac:dyDescent="0.4">
      <c r="A35" s="295" t="s">
        <v>258</v>
      </c>
      <c r="B35" s="296"/>
      <c r="C35" s="297"/>
      <c r="D35" s="293">
        <v>43.7</v>
      </c>
      <c r="E35" s="148"/>
      <c r="F35" s="148"/>
    </row>
    <row r="36" spans="1:6" s="225" customFormat="1" ht="16.95" customHeight="1" x14ac:dyDescent="0.4">
      <c r="A36" s="438" t="s">
        <v>254</v>
      </c>
      <c r="B36" s="438"/>
      <c r="C36" s="438"/>
      <c r="D36" s="290">
        <f>+D34-D35</f>
        <v>157.12200000000001</v>
      </c>
    </row>
    <row r="37" spans="1:6" ht="16.95" customHeight="1" x14ac:dyDescent="0.4">
      <c r="B37" s="148"/>
      <c r="C37" s="148"/>
      <c r="D37" s="148"/>
      <c r="E37" s="148"/>
      <c r="F37" s="148"/>
    </row>
    <row r="38" spans="1:6" ht="16.95" customHeight="1" x14ac:dyDescent="0.4">
      <c r="B38" s="148"/>
      <c r="C38" s="148"/>
      <c r="D38" s="148"/>
      <c r="E38" s="148"/>
      <c r="F38" s="148"/>
    </row>
    <row r="39" spans="1:6" ht="16.95" customHeight="1" x14ac:dyDescent="0.4">
      <c r="B39" s="148"/>
      <c r="C39" s="148"/>
      <c r="D39" s="148"/>
      <c r="E39" s="148"/>
      <c r="F39" s="148"/>
    </row>
    <row r="40" spans="1:6" x14ac:dyDescent="0.4">
      <c r="B40" s="148"/>
      <c r="C40" s="148"/>
      <c r="D40" s="148"/>
      <c r="E40" s="148"/>
      <c r="F40" s="148"/>
    </row>
    <row r="41" spans="1:6" x14ac:dyDescent="0.4">
      <c r="B41" s="148"/>
      <c r="C41" s="148"/>
      <c r="D41" s="148"/>
      <c r="E41" s="148"/>
      <c r="F41" s="148"/>
    </row>
    <row r="42" spans="1:6" x14ac:dyDescent="0.4">
      <c r="B42" s="148"/>
      <c r="C42" s="148"/>
      <c r="D42" s="148"/>
      <c r="E42" s="148"/>
      <c r="F42" s="148"/>
    </row>
    <row r="43" spans="1:6" x14ac:dyDescent="0.4">
      <c r="B43" s="148"/>
      <c r="C43" s="148"/>
      <c r="D43" s="148"/>
      <c r="E43" s="148"/>
      <c r="F43" s="148"/>
    </row>
    <row r="44" spans="1:6" x14ac:dyDescent="0.4">
      <c r="B44" s="148"/>
      <c r="C44" s="148"/>
      <c r="D44" s="148"/>
      <c r="E44" s="148"/>
      <c r="F44" s="148"/>
    </row>
    <row r="45" spans="1:6" x14ac:dyDescent="0.4">
      <c r="B45" s="148"/>
      <c r="C45" s="148"/>
      <c r="D45" s="148"/>
      <c r="E45" s="148"/>
      <c r="F45" s="148"/>
    </row>
    <row r="46" spans="1:6" x14ac:dyDescent="0.4">
      <c r="B46" s="148"/>
      <c r="C46" s="148"/>
      <c r="D46" s="148"/>
      <c r="E46" s="148"/>
      <c r="F46" s="148"/>
    </row>
    <row r="47" spans="1:6" x14ac:dyDescent="0.4">
      <c r="B47" s="148"/>
      <c r="C47" s="148"/>
      <c r="D47" s="148"/>
      <c r="E47" s="148"/>
      <c r="F47" s="148"/>
    </row>
    <row r="48" spans="1:6" x14ac:dyDescent="0.4">
      <c r="B48" s="148"/>
      <c r="C48" s="148"/>
      <c r="D48" s="148"/>
      <c r="E48" s="148"/>
      <c r="F48" s="148"/>
    </row>
    <row r="49" spans="2:6" x14ac:dyDescent="0.4">
      <c r="B49" s="148"/>
      <c r="C49" s="148"/>
      <c r="D49" s="148"/>
      <c r="E49" s="148"/>
      <c r="F49" s="148"/>
    </row>
    <row r="50" spans="2:6" x14ac:dyDescent="0.4">
      <c r="B50" s="148"/>
      <c r="C50" s="148"/>
      <c r="D50" s="148"/>
      <c r="E50" s="148"/>
      <c r="F50" s="148"/>
    </row>
    <row r="51" spans="2:6" x14ac:dyDescent="0.4">
      <c r="B51" s="148"/>
      <c r="C51" s="148"/>
      <c r="D51" s="148"/>
      <c r="E51" s="148"/>
      <c r="F51" s="148"/>
    </row>
    <row r="52" spans="2:6" x14ac:dyDescent="0.4">
      <c r="B52" s="148"/>
      <c r="C52" s="148"/>
      <c r="D52" s="148"/>
      <c r="E52" s="148"/>
      <c r="F52" s="148"/>
    </row>
    <row r="53" spans="2:6" x14ac:dyDescent="0.4">
      <c r="B53" s="148"/>
      <c r="C53" s="148"/>
      <c r="D53" s="148"/>
      <c r="E53" s="148"/>
      <c r="F53" s="148"/>
    </row>
    <row r="54" spans="2:6" x14ac:dyDescent="0.4">
      <c r="B54" s="148"/>
      <c r="C54" s="148"/>
      <c r="D54" s="148"/>
      <c r="E54" s="148"/>
      <c r="F54" s="148"/>
    </row>
    <row r="55" spans="2:6" x14ac:dyDescent="0.4">
      <c r="B55" s="148"/>
      <c r="C55" s="148"/>
      <c r="D55" s="148"/>
      <c r="E55" s="148"/>
      <c r="F55" s="148"/>
    </row>
    <row r="56" spans="2:6" x14ac:dyDescent="0.4">
      <c r="B56" s="148"/>
      <c r="C56" s="148"/>
      <c r="D56" s="148"/>
      <c r="E56" s="148"/>
      <c r="F56" s="148"/>
    </row>
    <row r="57" spans="2:6" x14ac:dyDescent="0.4">
      <c r="B57" s="148"/>
      <c r="C57" s="148"/>
      <c r="D57" s="148"/>
      <c r="E57" s="148"/>
      <c r="F57" s="148"/>
    </row>
    <row r="58" spans="2:6" x14ac:dyDescent="0.4">
      <c r="B58" s="148"/>
      <c r="C58" s="148"/>
      <c r="D58" s="148"/>
      <c r="E58" s="148"/>
      <c r="F58" s="148"/>
    </row>
    <row r="59" spans="2:6" x14ac:dyDescent="0.4">
      <c r="B59" s="148"/>
      <c r="C59" s="148"/>
      <c r="D59" s="148"/>
      <c r="E59" s="148"/>
      <c r="F59" s="148"/>
    </row>
    <row r="60" spans="2:6" x14ac:dyDescent="0.4">
      <c r="B60" s="148"/>
      <c r="C60" s="148"/>
      <c r="D60" s="148"/>
      <c r="E60" s="148"/>
      <c r="F60" s="148"/>
    </row>
    <row r="61" spans="2:6" x14ac:dyDescent="0.4">
      <c r="B61" s="148"/>
      <c r="C61" s="148"/>
      <c r="D61" s="148"/>
      <c r="E61" s="148"/>
      <c r="F61" s="148"/>
    </row>
    <row r="62" spans="2:6" x14ac:dyDescent="0.4">
      <c r="B62" s="148"/>
      <c r="C62" s="148"/>
      <c r="D62" s="148"/>
      <c r="E62" s="148"/>
      <c r="F62" s="148"/>
    </row>
    <row r="63" spans="2:6" x14ac:dyDescent="0.4">
      <c r="B63" s="148"/>
      <c r="C63" s="148"/>
      <c r="D63" s="148"/>
      <c r="E63" s="148"/>
      <c r="F63" s="148"/>
    </row>
    <row r="64" spans="2:6" x14ac:dyDescent="0.4">
      <c r="B64" s="148"/>
      <c r="C64" s="148"/>
      <c r="D64" s="148"/>
      <c r="E64" s="148"/>
      <c r="F64" s="148"/>
    </row>
    <row r="65" spans="2:6" x14ac:dyDescent="0.4">
      <c r="B65" s="148"/>
      <c r="C65" s="148"/>
      <c r="D65" s="148"/>
      <c r="E65" s="148"/>
      <c r="F65" s="148"/>
    </row>
    <row r="66" spans="2:6" x14ac:dyDescent="0.4">
      <c r="B66" s="148"/>
      <c r="C66" s="148"/>
      <c r="D66" s="148"/>
      <c r="E66" s="148"/>
      <c r="F66" s="148"/>
    </row>
    <row r="67" spans="2:6" x14ac:dyDescent="0.4">
      <c r="B67" s="148"/>
      <c r="C67" s="148"/>
      <c r="D67" s="148"/>
      <c r="E67" s="148"/>
      <c r="F67" s="148"/>
    </row>
    <row r="68" spans="2:6" x14ac:dyDescent="0.4">
      <c r="B68" s="148"/>
      <c r="C68" s="148"/>
      <c r="D68" s="148"/>
      <c r="E68" s="148"/>
      <c r="F68" s="148"/>
    </row>
    <row r="69" spans="2:6" x14ac:dyDescent="0.4">
      <c r="B69" s="148"/>
      <c r="C69" s="148"/>
      <c r="D69" s="148"/>
      <c r="E69" s="148"/>
      <c r="F69" s="148"/>
    </row>
    <row r="70" spans="2:6" x14ac:dyDescent="0.4">
      <c r="B70" s="148"/>
      <c r="C70" s="148"/>
      <c r="D70" s="148"/>
      <c r="E70" s="148"/>
      <c r="F70" s="148"/>
    </row>
    <row r="71" spans="2:6" x14ac:dyDescent="0.4">
      <c r="B71" s="148"/>
      <c r="C71" s="148"/>
      <c r="D71" s="148"/>
      <c r="E71" s="148"/>
      <c r="F71" s="148"/>
    </row>
    <row r="72" spans="2:6" x14ac:dyDescent="0.4">
      <c r="B72" s="148"/>
      <c r="C72" s="148"/>
      <c r="D72" s="148"/>
      <c r="E72" s="148"/>
      <c r="F72" s="148"/>
    </row>
    <row r="73" spans="2:6" x14ac:dyDescent="0.4">
      <c r="B73" s="148"/>
      <c r="C73" s="148"/>
      <c r="D73" s="148"/>
      <c r="E73" s="148"/>
      <c r="F73" s="148"/>
    </row>
    <row r="74" spans="2:6" x14ac:dyDescent="0.4">
      <c r="B74" s="148"/>
      <c r="C74" s="148"/>
      <c r="D74" s="148"/>
      <c r="E74" s="148"/>
      <c r="F74" s="148"/>
    </row>
    <row r="75" spans="2:6" x14ac:dyDescent="0.4">
      <c r="B75" s="148"/>
      <c r="C75" s="148"/>
      <c r="D75" s="148"/>
      <c r="E75" s="148"/>
      <c r="F75" s="148"/>
    </row>
    <row r="76" spans="2:6" x14ac:dyDescent="0.4">
      <c r="B76" s="148"/>
      <c r="C76" s="148"/>
      <c r="D76" s="148"/>
      <c r="E76" s="148"/>
      <c r="F76" s="148"/>
    </row>
    <row r="77" spans="2:6" x14ac:dyDescent="0.4">
      <c r="B77" s="148"/>
      <c r="C77" s="148"/>
      <c r="D77" s="148"/>
      <c r="E77" s="148"/>
      <c r="F77" s="148"/>
    </row>
    <row r="78" spans="2:6" x14ac:dyDescent="0.4">
      <c r="B78" s="148"/>
      <c r="C78" s="148"/>
      <c r="D78" s="148"/>
      <c r="E78" s="148"/>
      <c r="F78" s="148"/>
    </row>
    <row r="79" spans="2:6" x14ac:dyDescent="0.4">
      <c r="B79" s="148"/>
      <c r="C79" s="148"/>
      <c r="D79" s="148"/>
      <c r="E79" s="148"/>
      <c r="F79" s="148"/>
    </row>
    <row r="80" spans="2:6" x14ac:dyDescent="0.4">
      <c r="B80" s="148"/>
      <c r="C80" s="148"/>
      <c r="D80" s="148"/>
      <c r="E80" s="148"/>
      <c r="F80" s="148"/>
    </row>
    <row r="81" spans="2:6" x14ac:dyDescent="0.4">
      <c r="B81" s="148"/>
      <c r="C81" s="148"/>
      <c r="D81" s="148"/>
      <c r="E81" s="148"/>
      <c r="F81" s="148"/>
    </row>
    <row r="82" spans="2:6" x14ac:dyDescent="0.4">
      <c r="B82" s="148"/>
      <c r="C82" s="148"/>
      <c r="D82" s="148"/>
      <c r="E82" s="148"/>
      <c r="F82" s="148"/>
    </row>
    <row r="83" spans="2:6" x14ac:dyDescent="0.4">
      <c r="B83" s="148"/>
      <c r="C83" s="148"/>
      <c r="D83" s="148"/>
      <c r="E83" s="148"/>
      <c r="F83" s="148"/>
    </row>
    <row r="84" spans="2:6" x14ac:dyDescent="0.4">
      <c r="B84" s="148"/>
      <c r="C84" s="148"/>
      <c r="D84" s="148"/>
      <c r="E84" s="148"/>
      <c r="F84" s="148"/>
    </row>
    <row r="85" spans="2:6" x14ac:dyDescent="0.4">
      <c r="B85" s="148"/>
      <c r="C85" s="148"/>
      <c r="D85" s="148"/>
      <c r="E85" s="148"/>
      <c r="F85" s="148"/>
    </row>
    <row r="86" spans="2:6" x14ac:dyDescent="0.4">
      <c r="B86" s="148"/>
      <c r="C86" s="148"/>
      <c r="D86" s="148"/>
      <c r="E86" s="148"/>
      <c r="F86" s="148"/>
    </row>
    <row r="87" spans="2:6" x14ac:dyDescent="0.4">
      <c r="B87" s="148"/>
      <c r="C87" s="148"/>
      <c r="D87" s="148"/>
      <c r="E87" s="148"/>
      <c r="F87" s="148"/>
    </row>
    <row r="88" spans="2:6" x14ac:dyDescent="0.4">
      <c r="B88" s="148"/>
      <c r="C88" s="148"/>
      <c r="D88" s="148"/>
      <c r="E88" s="148"/>
      <c r="F88" s="148"/>
    </row>
    <row r="89" spans="2:6" x14ac:dyDescent="0.4">
      <c r="B89" s="148"/>
      <c r="C89" s="148"/>
      <c r="D89" s="148"/>
      <c r="E89" s="148"/>
      <c r="F89" s="148"/>
    </row>
    <row r="90" spans="2:6" x14ac:dyDescent="0.4">
      <c r="B90" s="148"/>
      <c r="C90" s="148"/>
      <c r="D90" s="148"/>
      <c r="E90" s="148"/>
      <c r="F90" s="148"/>
    </row>
    <row r="91" spans="2:6" x14ac:dyDescent="0.4">
      <c r="B91" s="148"/>
      <c r="C91" s="148"/>
      <c r="D91" s="148"/>
      <c r="E91" s="148"/>
      <c r="F91" s="148"/>
    </row>
    <row r="92" spans="2:6" x14ac:dyDescent="0.4">
      <c r="B92" s="148"/>
      <c r="C92" s="148"/>
      <c r="D92" s="148"/>
      <c r="E92" s="148"/>
      <c r="F92" s="148"/>
    </row>
    <row r="93" spans="2:6" x14ac:dyDescent="0.4">
      <c r="B93" s="148"/>
      <c r="C93" s="148"/>
      <c r="D93" s="148"/>
      <c r="E93" s="148"/>
      <c r="F93" s="148"/>
    </row>
    <row r="94" spans="2:6" x14ac:dyDescent="0.4">
      <c r="B94" s="148"/>
      <c r="C94" s="148"/>
      <c r="D94" s="148"/>
      <c r="E94" s="148"/>
      <c r="F94" s="148"/>
    </row>
    <row r="95" spans="2:6" x14ac:dyDescent="0.4">
      <c r="B95" s="148"/>
      <c r="C95" s="148"/>
      <c r="D95" s="148"/>
      <c r="E95" s="148"/>
      <c r="F95" s="148"/>
    </row>
    <row r="96" spans="2:6" x14ac:dyDescent="0.4">
      <c r="B96" s="148"/>
      <c r="C96" s="148"/>
      <c r="D96" s="148"/>
      <c r="E96" s="148"/>
      <c r="F96" s="148"/>
    </row>
    <row r="97" spans="2:6" x14ac:dyDescent="0.4">
      <c r="B97" s="148"/>
      <c r="C97" s="148"/>
      <c r="D97" s="148"/>
      <c r="E97" s="148"/>
      <c r="F97" s="148"/>
    </row>
    <row r="98" spans="2:6" x14ac:dyDescent="0.4">
      <c r="B98" s="148"/>
      <c r="C98" s="148"/>
      <c r="D98" s="148"/>
      <c r="E98" s="148"/>
      <c r="F98" s="148"/>
    </row>
    <row r="99" spans="2:6" x14ac:dyDescent="0.4">
      <c r="B99" s="148"/>
      <c r="C99" s="148"/>
      <c r="D99" s="148"/>
      <c r="E99" s="148"/>
      <c r="F99" s="148"/>
    </row>
    <row r="100" spans="2:6" x14ac:dyDescent="0.4">
      <c r="B100" s="148"/>
      <c r="C100" s="148"/>
      <c r="D100" s="148"/>
      <c r="E100" s="148"/>
      <c r="F100" s="148"/>
    </row>
    <row r="101" spans="2:6" x14ac:dyDescent="0.4">
      <c r="B101" s="148"/>
      <c r="C101" s="148"/>
      <c r="D101" s="148"/>
      <c r="E101" s="148"/>
      <c r="F101" s="148"/>
    </row>
    <row r="102" spans="2:6" x14ac:dyDescent="0.4">
      <c r="B102" s="148"/>
      <c r="C102" s="148"/>
      <c r="D102" s="148"/>
      <c r="E102" s="148"/>
      <c r="F102" s="148"/>
    </row>
    <row r="103" spans="2:6" x14ac:dyDescent="0.4">
      <c r="B103" s="148"/>
      <c r="C103" s="148"/>
      <c r="D103" s="148"/>
      <c r="E103" s="148"/>
      <c r="F103" s="148"/>
    </row>
    <row r="104" spans="2:6" x14ac:dyDescent="0.4">
      <c r="B104" s="148"/>
      <c r="C104" s="148"/>
      <c r="D104" s="148"/>
      <c r="E104" s="148"/>
      <c r="F104" s="148"/>
    </row>
    <row r="105" spans="2:6" x14ac:dyDescent="0.4">
      <c r="B105" s="148"/>
      <c r="C105" s="148"/>
      <c r="D105" s="148"/>
      <c r="E105" s="148"/>
      <c r="F105" s="148"/>
    </row>
    <row r="106" spans="2:6" x14ac:dyDescent="0.4">
      <c r="B106" s="148"/>
      <c r="C106" s="148"/>
      <c r="D106" s="148"/>
      <c r="E106" s="148"/>
      <c r="F106" s="148"/>
    </row>
    <row r="107" spans="2:6" x14ac:dyDescent="0.4">
      <c r="B107" s="148"/>
      <c r="C107" s="148"/>
      <c r="D107" s="148"/>
      <c r="E107" s="148"/>
      <c r="F107" s="148"/>
    </row>
    <row r="108" spans="2:6" x14ac:dyDescent="0.4">
      <c r="B108" s="148"/>
      <c r="C108" s="148"/>
      <c r="D108" s="148"/>
      <c r="E108" s="148"/>
      <c r="F108" s="148"/>
    </row>
    <row r="109" spans="2:6" x14ac:dyDescent="0.4">
      <c r="B109" s="148"/>
      <c r="C109" s="148"/>
      <c r="D109" s="148"/>
      <c r="E109" s="148"/>
      <c r="F109" s="148"/>
    </row>
    <row r="110" spans="2:6" x14ac:dyDescent="0.4">
      <c r="B110" s="148"/>
      <c r="C110" s="148"/>
      <c r="D110" s="148"/>
      <c r="E110" s="148"/>
      <c r="F110" s="148"/>
    </row>
    <row r="111" spans="2:6" x14ac:dyDescent="0.4">
      <c r="B111" s="148"/>
      <c r="C111" s="148"/>
      <c r="D111" s="148"/>
      <c r="E111" s="148"/>
      <c r="F111" s="148"/>
    </row>
    <row r="112" spans="2:6" x14ac:dyDescent="0.4">
      <c r="B112" s="148"/>
      <c r="C112" s="148"/>
      <c r="D112" s="148"/>
      <c r="E112" s="148"/>
      <c r="F112" s="148"/>
    </row>
    <row r="113" spans="2:6" x14ac:dyDescent="0.4">
      <c r="B113" s="148"/>
      <c r="C113" s="148"/>
      <c r="D113" s="148"/>
      <c r="E113" s="148"/>
      <c r="F113" s="148"/>
    </row>
    <row r="114" spans="2:6" x14ac:dyDescent="0.4">
      <c r="B114" s="148"/>
      <c r="C114" s="148"/>
      <c r="D114" s="148"/>
      <c r="E114" s="148"/>
      <c r="F114" s="148"/>
    </row>
    <row r="115" spans="2:6" x14ac:dyDescent="0.4">
      <c r="B115" s="148"/>
      <c r="C115" s="148"/>
      <c r="D115" s="148"/>
      <c r="E115" s="148"/>
      <c r="F115" s="148"/>
    </row>
    <row r="116" spans="2:6" x14ac:dyDescent="0.4">
      <c r="B116" s="148"/>
      <c r="C116" s="148"/>
      <c r="D116" s="148"/>
      <c r="E116" s="148"/>
      <c r="F116" s="148"/>
    </row>
    <row r="117" spans="2:6" x14ac:dyDescent="0.4">
      <c r="B117" s="148"/>
      <c r="C117" s="148"/>
      <c r="D117" s="148"/>
      <c r="E117" s="148"/>
      <c r="F117" s="148"/>
    </row>
    <row r="118" spans="2:6" x14ac:dyDescent="0.4">
      <c r="B118" s="148"/>
      <c r="C118" s="148"/>
      <c r="D118" s="148"/>
      <c r="E118" s="148"/>
      <c r="F118" s="148"/>
    </row>
    <row r="119" spans="2:6" x14ac:dyDescent="0.4">
      <c r="B119" s="148"/>
      <c r="C119" s="148"/>
      <c r="D119" s="148"/>
      <c r="E119" s="148"/>
      <c r="F119" s="148"/>
    </row>
    <row r="120" spans="2:6" x14ac:dyDescent="0.4">
      <c r="B120" s="148"/>
      <c r="C120" s="148"/>
      <c r="D120" s="148"/>
      <c r="E120" s="148"/>
      <c r="F120" s="148"/>
    </row>
    <row r="121" spans="2:6" x14ac:dyDescent="0.4">
      <c r="B121" s="148"/>
      <c r="C121" s="148"/>
      <c r="D121" s="148"/>
      <c r="E121" s="148"/>
      <c r="F121" s="148"/>
    </row>
    <row r="122" spans="2:6" x14ac:dyDescent="0.4">
      <c r="B122" s="148"/>
      <c r="C122" s="148"/>
      <c r="D122" s="148"/>
      <c r="E122" s="148"/>
      <c r="F122" s="148"/>
    </row>
    <row r="123" spans="2:6" x14ac:dyDescent="0.4">
      <c r="B123" s="148"/>
      <c r="C123" s="148"/>
      <c r="D123" s="148"/>
      <c r="E123" s="148"/>
      <c r="F123" s="148"/>
    </row>
    <row r="124" spans="2:6" x14ac:dyDescent="0.4">
      <c r="B124" s="148"/>
      <c r="C124" s="148"/>
      <c r="D124" s="148"/>
      <c r="E124" s="148"/>
      <c r="F124" s="148"/>
    </row>
    <row r="125" spans="2:6" x14ac:dyDescent="0.4">
      <c r="B125" s="148"/>
      <c r="C125" s="148"/>
      <c r="D125" s="148"/>
      <c r="E125" s="148"/>
      <c r="F125" s="148"/>
    </row>
    <row r="126" spans="2:6" x14ac:dyDescent="0.4">
      <c r="B126" s="148"/>
      <c r="C126" s="148"/>
      <c r="D126" s="148"/>
      <c r="E126" s="148"/>
      <c r="F126" s="148"/>
    </row>
    <row r="127" spans="2:6" x14ac:dyDescent="0.4">
      <c r="B127" s="148"/>
      <c r="C127" s="148"/>
      <c r="D127" s="148"/>
      <c r="E127" s="148"/>
      <c r="F127" s="148"/>
    </row>
    <row r="128" spans="2:6" x14ac:dyDescent="0.4">
      <c r="B128" s="148"/>
      <c r="C128" s="148"/>
      <c r="D128" s="148"/>
      <c r="E128" s="148"/>
      <c r="F128" s="148"/>
    </row>
    <row r="129" spans="2:6" x14ac:dyDescent="0.4">
      <c r="B129" s="148"/>
      <c r="C129" s="148"/>
      <c r="D129" s="148"/>
      <c r="E129" s="148"/>
      <c r="F129" s="148"/>
    </row>
    <row r="130" spans="2:6" x14ac:dyDescent="0.4">
      <c r="B130" s="148"/>
      <c r="C130" s="148"/>
      <c r="D130" s="148"/>
      <c r="E130" s="148"/>
      <c r="F130" s="148"/>
    </row>
    <row r="131" spans="2:6" x14ac:dyDescent="0.4">
      <c r="B131" s="148"/>
      <c r="C131" s="148"/>
      <c r="D131" s="148"/>
      <c r="E131" s="148"/>
      <c r="F131" s="148"/>
    </row>
    <row r="132" spans="2:6" x14ac:dyDescent="0.4">
      <c r="B132" s="148"/>
      <c r="C132" s="148"/>
      <c r="D132" s="148"/>
      <c r="E132" s="148"/>
      <c r="F132" s="148"/>
    </row>
    <row r="133" spans="2:6" x14ac:dyDescent="0.4">
      <c r="B133" s="148"/>
      <c r="C133" s="148"/>
      <c r="D133" s="148"/>
      <c r="E133" s="148"/>
      <c r="F133" s="148"/>
    </row>
    <row r="134" spans="2:6" x14ac:dyDescent="0.4">
      <c r="B134" s="148"/>
      <c r="C134" s="148"/>
      <c r="D134" s="148"/>
      <c r="E134" s="148"/>
      <c r="F134" s="148"/>
    </row>
    <row r="135" spans="2:6" x14ac:dyDescent="0.4">
      <c r="B135" s="148"/>
      <c r="C135" s="148"/>
      <c r="D135" s="148"/>
      <c r="E135" s="148"/>
      <c r="F135" s="148"/>
    </row>
    <row r="136" spans="2:6" x14ac:dyDescent="0.4">
      <c r="B136" s="148"/>
      <c r="C136" s="148"/>
      <c r="D136" s="148"/>
      <c r="E136" s="148"/>
      <c r="F136" s="148"/>
    </row>
    <row r="137" spans="2:6" x14ac:dyDescent="0.4">
      <c r="B137" s="148"/>
      <c r="C137" s="148"/>
      <c r="D137" s="148"/>
      <c r="E137" s="148"/>
      <c r="F137" s="148"/>
    </row>
    <row r="138" spans="2:6" x14ac:dyDescent="0.4">
      <c r="B138" s="148"/>
      <c r="C138" s="148"/>
      <c r="D138" s="148"/>
      <c r="E138" s="148"/>
      <c r="F138" s="148"/>
    </row>
    <row r="139" spans="2:6" x14ac:dyDescent="0.4">
      <c r="B139" s="148"/>
      <c r="C139" s="148"/>
      <c r="D139" s="148"/>
      <c r="E139" s="148"/>
      <c r="F139" s="148"/>
    </row>
    <row r="140" spans="2:6" x14ac:dyDescent="0.4">
      <c r="B140" s="148"/>
      <c r="C140" s="148"/>
      <c r="D140" s="148"/>
      <c r="E140" s="148"/>
      <c r="F140" s="148"/>
    </row>
    <row r="141" spans="2:6" x14ac:dyDescent="0.4">
      <c r="B141" s="148"/>
      <c r="C141" s="148"/>
      <c r="D141" s="148"/>
      <c r="E141" s="148"/>
      <c r="F141" s="148"/>
    </row>
    <row r="142" spans="2:6" x14ac:dyDescent="0.4">
      <c r="B142" s="148"/>
      <c r="C142" s="148"/>
      <c r="D142" s="148"/>
      <c r="E142" s="148"/>
      <c r="F142" s="148"/>
    </row>
    <row r="143" spans="2:6" x14ac:dyDescent="0.4">
      <c r="B143" s="148"/>
      <c r="C143" s="148"/>
      <c r="D143" s="148"/>
      <c r="E143" s="148"/>
      <c r="F143" s="148"/>
    </row>
    <row r="144" spans="2:6" x14ac:dyDescent="0.4">
      <c r="B144" s="148"/>
      <c r="C144" s="148"/>
      <c r="D144" s="148"/>
      <c r="E144" s="148"/>
      <c r="F144" s="148"/>
    </row>
    <row r="145" spans="2:6" x14ac:dyDescent="0.4">
      <c r="B145" s="148"/>
      <c r="C145" s="148"/>
      <c r="D145" s="148"/>
      <c r="E145" s="148"/>
      <c r="F145" s="148"/>
    </row>
    <row r="146" spans="2:6" x14ac:dyDescent="0.4">
      <c r="B146" s="148"/>
      <c r="C146" s="148"/>
      <c r="D146" s="148"/>
      <c r="E146" s="148"/>
      <c r="F146" s="148"/>
    </row>
    <row r="147" spans="2:6" x14ac:dyDescent="0.4">
      <c r="B147" s="148"/>
      <c r="C147" s="148"/>
      <c r="D147" s="148"/>
      <c r="E147" s="148"/>
      <c r="F147" s="148"/>
    </row>
    <row r="148" spans="2:6" x14ac:dyDescent="0.4">
      <c r="B148" s="148"/>
      <c r="C148" s="148"/>
      <c r="D148" s="148"/>
      <c r="E148" s="148"/>
      <c r="F148" s="148"/>
    </row>
    <row r="149" spans="2:6" x14ac:dyDescent="0.4">
      <c r="B149" s="148"/>
      <c r="C149" s="148"/>
      <c r="D149" s="148"/>
      <c r="E149" s="148"/>
      <c r="F149" s="148"/>
    </row>
    <row r="150" spans="2:6" x14ac:dyDescent="0.4">
      <c r="B150" s="148"/>
      <c r="C150" s="148"/>
      <c r="D150" s="148"/>
      <c r="E150" s="148"/>
      <c r="F150" s="148"/>
    </row>
    <row r="151" spans="2:6" x14ac:dyDescent="0.4">
      <c r="B151" s="148"/>
      <c r="C151" s="148"/>
      <c r="D151" s="148"/>
      <c r="E151" s="148"/>
      <c r="F151" s="148"/>
    </row>
    <row r="152" spans="2:6" x14ac:dyDescent="0.4">
      <c r="B152" s="148"/>
      <c r="C152" s="148"/>
      <c r="D152" s="148"/>
      <c r="E152" s="148"/>
      <c r="F152" s="148"/>
    </row>
    <row r="153" spans="2:6" x14ac:dyDescent="0.4">
      <c r="B153" s="148"/>
      <c r="C153" s="148"/>
      <c r="D153" s="148"/>
      <c r="E153" s="148"/>
      <c r="F153" s="148"/>
    </row>
    <row r="154" spans="2:6" x14ac:dyDescent="0.4">
      <c r="B154" s="148"/>
      <c r="C154" s="148"/>
      <c r="D154" s="148"/>
      <c r="E154" s="148"/>
      <c r="F154" s="148"/>
    </row>
    <row r="155" spans="2:6" x14ac:dyDescent="0.4">
      <c r="B155" s="148"/>
      <c r="C155" s="148"/>
      <c r="D155" s="148"/>
      <c r="E155" s="148"/>
      <c r="F155" s="148"/>
    </row>
    <row r="156" spans="2:6" x14ac:dyDescent="0.4">
      <c r="B156" s="148"/>
      <c r="C156" s="148"/>
      <c r="D156" s="148"/>
      <c r="E156" s="148"/>
      <c r="F156" s="148"/>
    </row>
    <row r="157" spans="2:6" x14ac:dyDescent="0.4">
      <c r="B157" s="148"/>
      <c r="C157" s="148"/>
      <c r="D157" s="148"/>
      <c r="E157" s="148"/>
      <c r="F157" s="148"/>
    </row>
    <row r="158" spans="2:6" x14ac:dyDescent="0.4">
      <c r="B158" s="148"/>
      <c r="C158" s="148"/>
      <c r="D158" s="148"/>
      <c r="E158" s="148"/>
      <c r="F158" s="148"/>
    </row>
    <row r="159" spans="2:6" x14ac:dyDescent="0.4">
      <c r="B159" s="148"/>
      <c r="C159" s="148"/>
      <c r="D159" s="148"/>
      <c r="E159" s="148"/>
      <c r="F159" s="148"/>
    </row>
    <row r="160" spans="2:6" x14ac:dyDescent="0.4">
      <c r="B160" s="148"/>
      <c r="C160" s="148"/>
      <c r="D160" s="148"/>
      <c r="E160" s="148"/>
      <c r="F160" s="148"/>
    </row>
    <row r="161" spans="2:6" x14ac:dyDescent="0.4">
      <c r="B161" s="148"/>
      <c r="C161" s="148"/>
      <c r="D161" s="148"/>
      <c r="E161" s="148"/>
      <c r="F161" s="148"/>
    </row>
    <row r="162" spans="2:6" x14ac:dyDescent="0.4">
      <c r="B162" s="148"/>
      <c r="C162" s="148"/>
      <c r="D162" s="148"/>
      <c r="E162" s="148"/>
      <c r="F162" s="148"/>
    </row>
    <row r="163" spans="2:6" x14ac:dyDescent="0.4">
      <c r="B163" s="148"/>
      <c r="C163" s="148"/>
      <c r="D163" s="148"/>
      <c r="E163" s="148"/>
      <c r="F163" s="148"/>
    </row>
  </sheetData>
  <mergeCells count="4">
    <mergeCell ref="A1:F1"/>
    <mergeCell ref="A9:E9"/>
    <mergeCell ref="A34:C34"/>
    <mergeCell ref="A36:C36"/>
  </mergeCells>
  <phoneticPr fontId="0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13" zoomScale="120" zoomScaleNormal="120" workbookViewId="0">
      <selection activeCell="A24" sqref="A24:D32"/>
    </sheetView>
  </sheetViews>
  <sheetFormatPr baseColWidth="10" defaultColWidth="12.53515625" defaultRowHeight="14.15" x14ac:dyDescent="0.4"/>
  <cols>
    <col min="1" max="1" width="27.3828125" style="148" customWidth="1"/>
    <col min="2" max="2" width="7.3046875" style="176" customWidth="1"/>
    <col min="3" max="3" width="9.69140625" style="176" customWidth="1"/>
    <col min="4" max="4" width="8.69140625" style="176" customWidth="1"/>
    <col min="5" max="5" width="10.69140625" style="176" customWidth="1"/>
    <col min="6" max="6" width="13" style="148" customWidth="1"/>
    <col min="7" max="16384" width="12.53515625" style="148"/>
  </cols>
  <sheetData>
    <row r="1" spans="1:5" ht="19.95" customHeight="1" x14ac:dyDescent="0.5">
      <c r="A1" s="439" t="s">
        <v>125</v>
      </c>
      <c r="B1" s="440"/>
      <c r="C1" s="440"/>
      <c r="D1" s="440"/>
      <c r="E1" s="441"/>
    </row>
    <row r="2" spans="1:5" s="151" customFormat="1" ht="17.5" customHeight="1" x14ac:dyDescent="0.3">
      <c r="A2" s="255" t="s">
        <v>55</v>
      </c>
      <c r="B2" s="256" t="s">
        <v>25</v>
      </c>
      <c r="C2" s="257" t="s">
        <v>2</v>
      </c>
      <c r="D2" s="257" t="s">
        <v>123</v>
      </c>
      <c r="E2" s="256" t="s">
        <v>1</v>
      </c>
    </row>
    <row r="3" spans="1:5" s="165" customFormat="1" x14ac:dyDescent="0.4">
      <c r="A3" s="258" t="s">
        <v>35</v>
      </c>
      <c r="B3" s="259" t="s">
        <v>127</v>
      </c>
      <c r="C3" s="164">
        <v>21</v>
      </c>
      <c r="D3" s="163">
        <v>82</v>
      </c>
      <c r="E3" s="260">
        <f>C3*D3</f>
        <v>1722</v>
      </c>
    </row>
    <row r="4" spans="1:5" s="165" customFormat="1" x14ac:dyDescent="0.4">
      <c r="A4" s="261" t="s">
        <v>126</v>
      </c>
      <c r="B4" s="259" t="s">
        <v>5</v>
      </c>
      <c r="C4" s="164">
        <v>177</v>
      </c>
      <c r="D4" s="163">
        <v>1.3</v>
      </c>
      <c r="E4" s="260">
        <f>C4*D4*C7</f>
        <v>82.835999999999999</v>
      </c>
    </row>
    <row r="5" spans="1:5" s="165" customFormat="1" x14ac:dyDescent="0.4">
      <c r="A5" s="264" t="s">
        <v>249</v>
      </c>
      <c r="B5" s="265" t="s">
        <v>24</v>
      </c>
      <c r="C5" s="213">
        <v>9.15</v>
      </c>
      <c r="D5" s="212"/>
      <c r="E5" s="267">
        <f>+D32</f>
        <v>32.236000000000004</v>
      </c>
    </row>
    <row r="6" spans="1:5" s="165" customFormat="1" ht="16.2" customHeight="1" x14ac:dyDescent="0.4">
      <c r="A6" s="435" t="s">
        <v>4</v>
      </c>
      <c r="B6" s="436"/>
      <c r="C6" s="436"/>
      <c r="D6" s="436"/>
      <c r="E6" s="268">
        <f>SUM(E3:E5)</f>
        <v>1837.0720000000001</v>
      </c>
    </row>
    <row r="7" spans="1:5" s="165" customFormat="1" ht="16.95" customHeight="1" x14ac:dyDescent="0.4">
      <c r="A7" s="269" t="s">
        <v>128</v>
      </c>
      <c r="B7" s="161" t="s">
        <v>127</v>
      </c>
      <c r="C7" s="163">
        <v>0.36</v>
      </c>
      <c r="D7" s="162">
        <v>370</v>
      </c>
      <c r="E7" s="260">
        <f>C7*D7</f>
        <v>133.19999999999999</v>
      </c>
    </row>
    <row r="8" spans="1:5" s="165" customFormat="1" x14ac:dyDescent="0.4">
      <c r="A8" s="269" t="s">
        <v>129</v>
      </c>
      <c r="B8" s="161" t="s">
        <v>5</v>
      </c>
      <c r="C8" s="162">
        <v>1240</v>
      </c>
      <c r="D8" s="163">
        <v>0.31</v>
      </c>
      <c r="E8" s="260">
        <f>C8*D8</f>
        <v>384.4</v>
      </c>
    </row>
    <row r="9" spans="1:5" s="165" customFormat="1" x14ac:dyDescent="0.4">
      <c r="A9" s="269" t="s">
        <v>130</v>
      </c>
      <c r="B9" s="161" t="s">
        <v>5</v>
      </c>
      <c r="C9" s="162">
        <v>1000</v>
      </c>
      <c r="D9" s="163">
        <v>0.35</v>
      </c>
      <c r="E9" s="260">
        <f>C9*D9</f>
        <v>350</v>
      </c>
    </row>
    <row r="10" spans="1:5" s="165" customFormat="1" x14ac:dyDescent="0.4">
      <c r="A10" s="269" t="s">
        <v>124</v>
      </c>
      <c r="B10" s="161"/>
      <c r="C10" s="162"/>
      <c r="D10" s="163"/>
      <c r="E10" s="260">
        <v>125</v>
      </c>
    </row>
    <row r="11" spans="1:5" s="165" customFormat="1" x14ac:dyDescent="0.4">
      <c r="A11" s="269" t="s">
        <v>131</v>
      </c>
      <c r="B11" s="161"/>
      <c r="C11" s="162"/>
      <c r="D11" s="163"/>
      <c r="E11" s="260">
        <v>25</v>
      </c>
    </row>
    <row r="12" spans="1:5" s="165" customFormat="1" ht="16.95" customHeight="1" x14ac:dyDescent="0.4">
      <c r="A12" s="269" t="s">
        <v>57</v>
      </c>
      <c r="B12" s="161"/>
      <c r="C12" s="162"/>
      <c r="D12" s="163"/>
      <c r="E12" s="260">
        <v>60</v>
      </c>
    </row>
    <row r="13" spans="1:5" s="165" customFormat="1" ht="16.95" customHeight="1" x14ac:dyDescent="0.4">
      <c r="A13" s="269" t="s">
        <v>36</v>
      </c>
      <c r="B13" s="161"/>
      <c r="C13" s="163"/>
      <c r="D13" s="164"/>
      <c r="E13" s="260">
        <v>18</v>
      </c>
    </row>
    <row r="14" spans="1:5" s="165" customFormat="1" ht="16.95" customHeight="1" x14ac:dyDescent="0.4">
      <c r="A14" s="269" t="s">
        <v>259</v>
      </c>
      <c r="B14" s="161"/>
      <c r="C14" s="163"/>
      <c r="D14" s="164"/>
      <c r="E14" s="260">
        <v>44</v>
      </c>
    </row>
    <row r="15" spans="1:5" s="165" customFormat="1" ht="16.95" customHeight="1" x14ac:dyDescent="0.4">
      <c r="A15" s="208" t="s">
        <v>60</v>
      </c>
      <c r="B15" s="209"/>
      <c r="C15" s="299">
        <f>+(D7+D4*160)/2</f>
        <v>289</v>
      </c>
      <c r="D15" s="218">
        <v>0.03</v>
      </c>
      <c r="E15" s="267">
        <f>+C15*D15</f>
        <v>8.67</v>
      </c>
    </row>
    <row r="16" spans="1:5" s="165" customFormat="1" ht="16.95" customHeight="1" x14ac:dyDescent="0.4">
      <c r="A16" s="270" t="s">
        <v>18</v>
      </c>
      <c r="B16" s="271"/>
      <c r="C16" s="272"/>
      <c r="D16" s="273"/>
      <c r="E16" s="220">
        <f>SUM(E7:E15)</f>
        <v>1148.27</v>
      </c>
    </row>
    <row r="17" spans="1:5" s="165" customFormat="1" ht="16.95" customHeight="1" x14ac:dyDescent="0.4">
      <c r="A17" s="300" t="s">
        <v>132</v>
      </c>
      <c r="B17" s="301"/>
      <c r="C17" s="277"/>
      <c r="D17" s="277"/>
      <c r="E17" s="278">
        <f>E6-E16</f>
        <v>688.80200000000013</v>
      </c>
    </row>
    <row r="18" spans="1:5" s="165" customFormat="1" ht="16.95" customHeight="1" x14ac:dyDescent="0.4">
      <c r="A18" s="279" t="s">
        <v>19</v>
      </c>
      <c r="B18" s="184"/>
      <c r="C18" s="167"/>
      <c r="D18" s="167"/>
      <c r="E18" s="168"/>
    </row>
    <row r="19" spans="1:5" s="165" customFormat="1" ht="16.95" customHeight="1" x14ac:dyDescent="0.4">
      <c r="A19" s="248" t="s">
        <v>118</v>
      </c>
      <c r="B19" s="185"/>
      <c r="C19" s="169"/>
      <c r="D19" s="169"/>
      <c r="E19" s="281">
        <v>1</v>
      </c>
    </row>
    <row r="20" spans="1:5" s="165" customFormat="1" ht="16.95" customHeight="1" x14ac:dyDescent="0.4">
      <c r="A20" s="282" t="s">
        <v>120</v>
      </c>
      <c r="B20" s="186"/>
      <c r="C20" s="171"/>
      <c r="D20" s="171"/>
      <c r="E20" s="283">
        <v>22</v>
      </c>
    </row>
    <row r="21" spans="1:5" ht="16.95" customHeight="1" x14ac:dyDescent="0.4">
      <c r="A21" s="284" t="s">
        <v>71</v>
      </c>
      <c r="B21" s="185"/>
      <c r="C21" s="169"/>
      <c r="D21" s="169"/>
      <c r="E21" s="281"/>
    </row>
    <row r="22" spans="1:5" ht="16.95" customHeight="1" x14ac:dyDescent="0.4">
      <c r="A22" s="282" t="s">
        <v>78</v>
      </c>
      <c r="B22" s="186"/>
      <c r="C22" s="171"/>
      <c r="D22" s="171"/>
      <c r="E22" s="283">
        <f>+E17/E20</f>
        <v>31.309181818181823</v>
      </c>
    </row>
    <row r="23" spans="1:5" ht="16.95" customHeight="1" x14ac:dyDescent="0.4">
      <c r="B23" s="148"/>
      <c r="C23" s="148"/>
      <c r="D23" s="148"/>
      <c r="E23" s="148"/>
    </row>
    <row r="24" spans="1:5" ht="16.95" customHeight="1" x14ac:dyDescent="0.5">
      <c r="A24" s="63" t="s">
        <v>252</v>
      </c>
      <c r="B24" s="148"/>
      <c r="C24" s="148"/>
      <c r="D24" s="148"/>
      <c r="E24" s="148"/>
    </row>
    <row r="25" spans="1:5" ht="16.95" customHeight="1" x14ac:dyDescent="0.4">
      <c r="B25" s="148"/>
      <c r="C25" s="148"/>
      <c r="D25" s="148"/>
      <c r="E25" s="148"/>
    </row>
    <row r="26" spans="1:5" ht="45.75" customHeight="1" x14ac:dyDescent="0.4">
      <c r="A26" s="291" t="s">
        <v>55</v>
      </c>
      <c r="B26" s="240" t="s">
        <v>257</v>
      </c>
      <c r="C26" s="240" t="s">
        <v>256</v>
      </c>
      <c r="D26" s="240" t="s">
        <v>253</v>
      </c>
      <c r="E26" s="148"/>
    </row>
    <row r="27" spans="1:5" ht="16.95" customHeight="1" x14ac:dyDescent="0.4">
      <c r="A27" s="287" t="s">
        <v>10</v>
      </c>
      <c r="B27" s="288">
        <v>19.899999999999999</v>
      </c>
      <c r="C27" s="289">
        <f>+MILCH!C31</f>
        <v>1.1200000000000001</v>
      </c>
      <c r="D27" s="288">
        <f>+B27*C27</f>
        <v>22.288</v>
      </c>
      <c r="E27" s="148"/>
    </row>
    <row r="28" spans="1:5" ht="16.95" customHeight="1" x14ac:dyDescent="0.4">
      <c r="A28" s="287" t="s">
        <v>11</v>
      </c>
      <c r="B28" s="288">
        <v>10.7</v>
      </c>
      <c r="C28" s="289">
        <f>+MILCH!C32</f>
        <v>0.96</v>
      </c>
      <c r="D28" s="288">
        <f>+B28*C28</f>
        <v>10.271999999999998</v>
      </c>
      <c r="E28" s="148"/>
    </row>
    <row r="29" spans="1:5" ht="16.95" customHeight="1" x14ac:dyDescent="0.4">
      <c r="A29" s="292" t="s">
        <v>12</v>
      </c>
      <c r="B29" s="293">
        <v>6.6</v>
      </c>
      <c r="C29" s="289">
        <f>+MILCH!C33</f>
        <v>0.86</v>
      </c>
      <c r="D29" s="293">
        <f>+B29*C29</f>
        <v>5.6759999999999993</v>
      </c>
      <c r="E29" s="148"/>
    </row>
    <row r="30" spans="1:5" ht="16.95" customHeight="1" x14ac:dyDescent="0.4">
      <c r="A30" s="437" t="s">
        <v>255</v>
      </c>
      <c r="B30" s="437"/>
      <c r="C30" s="437"/>
      <c r="D30" s="298">
        <f>SUM(D27:D29)</f>
        <v>38.236000000000004</v>
      </c>
      <c r="E30" s="148"/>
    </row>
    <row r="31" spans="1:5" ht="16.95" customHeight="1" x14ac:dyDescent="0.4">
      <c r="A31" s="295" t="s">
        <v>258</v>
      </c>
      <c r="B31" s="296"/>
      <c r="C31" s="297"/>
      <c r="D31" s="293">
        <v>6</v>
      </c>
      <c r="E31" s="148"/>
    </row>
    <row r="32" spans="1:5" ht="16.95" customHeight="1" x14ac:dyDescent="0.4">
      <c r="A32" s="438" t="s">
        <v>254</v>
      </c>
      <c r="B32" s="438"/>
      <c r="C32" s="438"/>
      <c r="D32" s="290">
        <f>+D30-D31</f>
        <v>32.236000000000004</v>
      </c>
      <c r="E32" s="148"/>
    </row>
    <row r="33" spans="2:5" ht="16.95" customHeight="1" x14ac:dyDescent="0.4">
      <c r="B33" s="148"/>
      <c r="C33" s="148"/>
      <c r="D33" s="148"/>
      <c r="E33" s="148"/>
    </row>
    <row r="34" spans="2:5" ht="16.95" customHeight="1" x14ac:dyDescent="0.4">
      <c r="B34" s="148"/>
      <c r="C34" s="148"/>
      <c r="D34" s="148"/>
      <c r="E34" s="148"/>
    </row>
    <row r="35" spans="2:5" ht="16.95" customHeight="1" x14ac:dyDescent="0.4">
      <c r="B35" s="148"/>
      <c r="C35" s="148"/>
      <c r="D35" s="148"/>
      <c r="E35" s="148"/>
    </row>
    <row r="36" spans="2:5" x14ac:dyDescent="0.4">
      <c r="B36" s="148"/>
      <c r="C36" s="148"/>
      <c r="D36" s="148"/>
      <c r="E36" s="148"/>
    </row>
    <row r="37" spans="2:5" x14ac:dyDescent="0.4">
      <c r="B37" s="148"/>
      <c r="C37" s="148"/>
      <c r="D37" s="148"/>
      <c r="E37" s="148"/>
    </row>
    <row r="38" spans="2:5" x14ac:dyDescent="0.4">
      <c r="B38" s="148"/>
      <c r="C38" s="148"/>
      <c r="D38" s="148"/>
      <c r="E38" s="148"/>
    </row>
    <row r="39" spans="2:5" x14ac:dyDescent="0.4">
      <c r="B39" s="148"/>
      <c r="C39" s="148"/>
      <c r="D39" s="148"/>
      <c r="E39" s="148"/>
    </row>
    <row r="40" spans="2:5" x14ac:dyDescent="0.4">
      <c r="B40" s="148"/>
      <c r="C40" s="148"/>
      <c r="D40" s="148"/>
      <c r="E40" s="148"/>
    </row>
    <row r="41" spans="2:5" x14ac:dyDescent="0.4">
      <c r="B41" s="148"/>
      <c r="C41" s="148"/>
      <c r="D41" s="148"/>
      <c r="E41" s="148"/>
    </row>
    <row r="42" spans="2:5" x14ac:dyDescent="0.4">
      <c r="B42" s="148"/>
      <c r="C42" s="148"/>
      <c r="D42" s="148"/>
      <c r="E42" s="148"/>
    </row>
    <row r="43" spans="2:5" x14ac:dyDescent="0.4">
      <c r="B43" s="148"/>
      <c r="C43" s="148"/>
      <c r="D43" s="148"/>
      <c r="E43" s="148"/>
    </row>
    <row r="44" spans="2:5" x14ac:dyDescent="0.4">
      <c r="B44" s="148"/>
      <c r="C44" s="148"/>
      <c r="D44" s="148"/>
      <c r="E44" s="148"/>
    </row>
    <row r="45" spans="2:5" x14ac:dyDescent="0.4">
      <c r="B45" s="148"/>
      <c r="C45" s="148"/>
      <c r="D45" s="148"/>
      <c r="E45" s="148"/>
    </row>
    <row r="46" spans="2:5" x14ac:dyDescent="0.4">
      <c r="B46" s="148"/>
      <c r="C46" s="148"/>
      <c r="D46" s="148"/>
      <c r="E46" s="148"/>
    </row>
    <row r="47" spans="2:5" x14ac:dyDescent="0.4">
      <c r="B47" s="148"/>
      <c r="C47" s="148"/>
      <c r="D47" s="148"/>
      <c r="E47" s="148"/>
    </row>
    <row r="48" spans="2:5" x14ac:dyDescent="0.4">
      <c r="B48" s="148"/>
      <c r="C48" s="148"/>
      <c r="D48" s="148"/>
      <c r="E48" s="148"/>
    </row>
    <row r="49" spans="2:5" x14ac:dyDescent="0.4">
      <c r="B49" s="148"/>
      <c r="C49" s="148"/>
      <c r="D49" s="148"/>
      <c r="E49" s="148"/>
    </row>
    <row r="50" spans="2:5" x14ac:dyDescent="0.4">
      <c r="B50" s="148"/>
      <c r="C50" s="148"/>
      <c r="D50" s="148"/>
      <c r="E50" s="148"/>
    </row>
    <row r="51" spans="2:5" x14ac:dyDescent="0.4">
      <c r="B51" s="148"/>
      <c r="C51" s="148"/>
      <c r="D51" s="148"/>
      <c r="E51" s="148"/>
    </row>
    <row r="52" spans="2:5" x14ac:dyDescent="0.4">
      <c r="B52" s="148"/>
      <c r="C52" s="148"/>
      <c r="D52" s="148"/>
      <c r="E52" s="148"/>
    </row>
    <row r="53" spans="2:5" x14ac:dyDescent="0.4">
      <c r="B53" s="148"/>
      <c r="C53" s="148"/>
      <c r="D53" s="148"/>
      <c r="E53" s="148"/>
    </row>
    <row r="54" spans="2:5" x14ac:dyDescent="0.4">
      <c r="B54" s="148"/>
      <c r="C54" s="148"/>
      <c r="D54" s="148"/>
      <c r="E54" s="148"/>
    </row>
    <row r="55" spans="2:5" x14ac:dyDescent="0.4">
      <c r="B55" s="148"/>
      <c r="C55" s="148"/>
      <c r="D55" s="148"/>
      <c r="E55" s="148"/>
    </row>
    <row r="56" spans="2:5" x14ac:dyDescent="0.4">
      <c r="B56" s="148"/>
      <c r="C56" s="148"/>
      <c r="D56" s="148"/>
      <c r="E56" s="148"/>
    </row>
    <row r="57" spans="2:5" x14ac:dyDescent="0.4">
      <c r="B57" s="148"/>
      <c r="C57" s="148"/>
      <c r="D57" s="148"/>
      <c r="E57" s="148"/>
    </row>
    <row r="58" spans="2:5" x14ac:dyDescent="0.4">
      <c r="B58" s="148"/>
      <c r="C58" s="148"/>
      <c r="D58" s="148"/>
      <c r="E58" s="148"/>
    </row>
    <row r="59" spans="2:5" x14ac:dyDescent="0.4">
      <c r="B59" s="148"/>
      <c r="C59" s="148"/>
      <c r="D59" s="148"/>
      <c r="E59" s="148"/>
    </row>
    <row r="60" spans="2:5" x14ac:dyDescent="0.4">
      <c r="B60" s="148"/>
      <c r="C60" s="148"/>
      <c r="D60" s="148"/>
      <c r="E60" s="148"/>
    </row>
    <row r="61" spans="2:5" x14ac:dyDescent="0.4">
      <c r="B61" s="148"/>
      <c r="C61" s="148"/>
      <c r="D61" s="148"/>
      <c r="E61" s="148"/>
    </row>
    <row r="62" spans="2:5" x14ac:dyDescent="0.4">
      <c r="B62" s="148"/>
      <c r="C62" s="148"/>
      <c r="D62" s="148"/>
      <c r="E62" s="148"/>
    </row>
    <row r="63" spans="2:5" x14ac:dyDescent="0.4">
      <c r="B63" s="148"/>
      <c r="C63" s="148"/>
      <c r="D63" s="148"/>
      <c r="E63" s="148"/>
    </row>
    <row r="64" spans="2:5" x14ac:dyDescent="0.4">
      <c r="B64" s="148"/>
      <c r="C64" s="148"/>
      <c r="D64" s="148"/>
      <c r="E64" s="148"/>
    </row>
    <row r="65" spans="2:5" x14ac:dyDescent="0.4">
      <c r="B65" s="148"/>
      <c r="C65" s="148"/>
      <c r="D65" s="148"/>
      <c r="E65" s="148"/>
    </row>
    <row r="66" spans="2:5" x14ac:dyDescent="0.4">
      <c r="B66" s="148"/>
      <c r="C66" s="148"/>
      <c r="D66" s="148"/>
      <c r="E66" s="148"/>
    </row>
    <row r="67" spans="2:5" x14ac:dyDescent="0.4">
      <c r="B67" s="148"/>
      <c r="C67" s="148"/>
      <c r="D67" s="148"/>
      <c r="E67" s="148"/>
    </row>
    <row r="68" spans="2:5" x14ac:dyDescent="0.4">
      <c r="B68" s="148"/>
      <c r="C68" s="148"/>
      <c r="D68" s="148"/>
      <c r="E68" s="148"/>
    </row>
    <row r="69" spans="2:5" x14ac:dyDescent="0.4">
      <c r="B69" s="148"/>
      <c r="C69" s="148"/>
      <c r="D69" s="148"/>
      <c r="E69" s="148"/>
    </row>
    <row r="70" spans="2:5" x14ac:dyDescent="0.4">
      <c r="B70" s="148"/>
      <c r="C70" s="148"/>
      <c r="D70" s="148"/>
      <c r="E70" s="148"/>
    </row>
    <row r="71" spans="2:5" x14ac:dyDescent="0.4">
      <c r="B71" s="148"/>
      <c r="C71" s="148"/>
      <c r="D71" s="148"/>
      <c r="E71" s="148"/>
    </row>
    <row r="72" spans="2:5" x14ac:dyDescent="0.4">
      <c r="B72" s="148"/>
      <c r="C72" s="148"/>
      <c r="D72" s="148"/>
      <c r="E72" s="148"/>
    </row>
    <row r="73" spans="2:5" x14ac:dyDescent="0.4">
      <c r="B73" s="148"/>
      <c r="C73" s="148"/>
      <c r="D73" s="148"/>
      <c r="E73" s="148"/>
    </row>
    <row r="74" spans="2:5" x14ac:dyDescent="0.4">
      <c r="B74" s="148"/>
      <c r="C74" s="148"/>
      <c r="D74" s="148"/>
      <c r="E74" s="148"/>
    </row>
    <row r="75" spans="2:5" x14ac:dyDescent="0.4">
      <c r="B75" s="148"/>
      <c r="C75" s="148"/>
      <c r="D75" s="148"/>
      <c r="E75" s="148"/>
    </row>
    <row r="76" spans="2:5" x14ac:dyDescent="0.4">
      <c r="B76" s="148"/>
      <c r="C76" s="148"/>
      <c r="D76" s="148"/>
      <c r="E76" s="148"/>
    </row>
    <row r="77" spans="2:5" x14ac:dyDescent="0.4">
      <c r="B77" s="148"/>
      <c r="C77" s="148"/>
      <c r="D77" s="148"/>
      <c r="E77" s="148"/>
    </row>
    <row r="78" spans="2:5" x14ac:dyDescent="0.4">
      <c r="B78" s="148"/>
      <c r="C78" s="148"/>
      <c r="D78" s="148"/>
      <c r="E78" s="148"/>
    </row>
    <row r="79" spans="2:5" x14ac:dyDescent="0.4">
      <c r="B79" s="148"/>
      <c r="C79" s="148"/>
      <c r="D79" s="148"/>
      <c r="E79" s="148"/>
    </row>
    <row r="80" spans="2:5" x14ac:dyDescent="0.4">
      <c r="B80" s="148"/>
      <c r="C80" s="148"/>
      <c r="D80" s="148"/>
      <c r="E80" s="148"/>
    </row>
    <row r="81" spans="2:5" x14ac:dyDescent="0.4">
      <c r="B81" s="148"/>
      <c r="C81" s="148"/>
      <c r="D81" s="148"/>
      <c r="E81" s="148"/>
    </row>
    <row r="82" spans="2:5" x14ac:dyDescent="0.4">
      <c r="B82" s="148"/>
      <c r="C82" s="148"/>
      <c r="D82" s="148"/>
      <c r="E82" s="148"/>
    </row>
    <row r="83" spans="2:5" x14ac:dyDescent="0.4">
      <c r="B83" s="148"/>
      <c r="C83" s="148"/>
      <c r="D83" s="148"/>
      <c r="E83" s="148"/>
    </row>
    <row r="84" spans="2:5" x14ac:dyDescent="0.4">
      <c r="B84" s="148"/>
      <c r="C84" s="148"/>
      <c r="D84" s="148"/>
      <c r="E84" s="148"/>
    </row>
    <row r="85" spans="2:5" x14ac:dyDescent="0.4">
      <c r="B85" s="148"/>
      <c r="C85" s="148"/>
      <c r="D85" s="148"/>
      <c r="E85" s="148"/>
    </row>
    <row r="86" spans="2:5" x14ac:dyDescent="0.4">
      <c r="B86" s="148"/>
      <c r="C86" s="148"/>
      <c r="D86" s="148"/>
      <c r="E86" s="148"/>
    </row>
    <row r="87" spans="2:5" x14ac:dyDescent="0.4">
      <c r="B87" s="148"/>
      <c r="C87" s="148"/>
      <c r="D87" s="148"/>
      <c r="E87" s="148"/>
    </row>
    <row r="88" spans="2:5" x14ac:dyDescent="0.4">
      <c r="B88" s="148"/>
      <c r="C88" s="148"/>
      <c r="D88" s="148"/>
      <c r="E88" s="148"/>
    </row>
    <row r="89" spans="2:5" x14ac:dyDescent="0.4">
      <c r="B89" s="148"/>
      <c r="C89" s="148"/>
      <c r="D89" s="148"/>
      <c r="E89" s="148"/>
    </row>
    <row r="90" spans="2:5" x14ac:dyDescent="0.4">
      <c r="B90" s="148"/>
      <c r="C90" s="148"/>
      <c r="D90" s="148"/>
      <c r="E90" s="148"/>
    </row>
    <row r="91" spans="2:5" x14ac:dyDescent="0.4">
      <c r="B91" s="148"/>
      <c r="C91" s="148"/>
      <c r="D91" s="148"/>
      <c r="E91" s="148"/>
    </row>
    <row r="92" spans="2:5" x14ac:dyDescent="0.4">
      <c r="B92" s="148"/>
      <c r="C92" s="148"/>
      <c r="D92" s="148"/>
      <c r="E92" s="148"/>
    </row>
    <row r="93" spans="2:5" x14ac:dyDescent="0.4">
      <c r="B93" s="148"/>
      <c r="C93" s="148"/>
      <c r="D93" s="148"/>
      <c r="E93" s="148"/>
    </row>
    <row r="94" spans="2:5" x14ac:dyDescent="0.4">
      <c r="B94" s="148"/>
      <c r="C94" s="148"/>
      <c r="D94" s="148"/>
      <c r="E94" s="148"/>
    </row>
    <row r="95" spans="2:5" x14ac:dyDescent="0.4">
      <c r="B95" s="148"/>
      <c r="C95" s="148"/>
      <c r="D95" s="148"/>
      <c r="E95" s="148"/>
    </row>
    <row r="96" spans="2:5" x14ac:dyDescent="0.4">
      <c r="B96" s="148"/>
      <c r="C96" s="148"/>
      <c r="D96" s="148"/>
      <c r="E96" s="148"/>
    </row>
    <row r="97" spans="2:5" x14ac:dyDescent="0.4">
      <c r="B97" s="148"/>
      <c r="C97" s="148"/>
      <c r="D97" s="148"/>
      <c r="E97" s="148"/>
    </row>
    <row r="98" spans="2:5" x14ac:dyDescent="0.4">
      <c r="B98" s="148"/>
      <c r="C98" s="148"/>
      <c r="D98" s="148"/>
      <c r="E98" s="148"/>
    </row>
    <row r="99" spans="2:5" x14ac:dyDescent="0.4">
      <c r="B99" s="148"/>
      <c r="C99" s="148"/>
      <c r="D99" s="148"/>
      <c r="E99" s="148"/>
    </row>
    <row r="100" spans="2:5" x14ac:dyDescent="0.4">
      <c r="B100" s="148"/>
      <c r="C100" s="148"/>
      <c r="D100" s="148"/>
      <c r="E100" s="148"/>
    </row>
    <row r="101" spans="2:5" x14ac:dyDescent="0.4">
      <c r="B101" s="148"/>
      <c r="C101" s="148"/>
      <c r="D101" s="148"/>
      <c r="E101" s="148"/>
    </row>
    <row r="102" spans="2:5" x14ac:dyDescent="0.4">
      <c r="B102" s="148"/>
      <c r="C102" s="148"/>
      <c r="D102" s="148"/>
      <c r="E102" s="148"/>
    </row>
    <row r="103" spans="2:5" x14ac:dyDescent="0.4">
      <c r="B103" s="148"/>
      <c r="C103" s="148"/>
      <c r="D103" s="148"/>
      <c r="E103" s="148"/>
    </row>
    <row r="104" spans="2:5" x14ac:dyDescent="0.4">
      <c r="B104" s="148"/>
      <c r="C104" s="148"/>
      <c r="D104" s="148"/>
      <c r="E104" s="148"/>
    </row>
    <row r="105" spans="2:5" x14ac:dyDescent="0.4">
      <c r="B105" s="148"/>
      <c r="C105" s="148"/>
      <c r="D105" s="148"/>
      <c r="E105" s="148"/>
    </row>
    <row r="106" spans="2:5" x14ac:dyDescent="0.4">
      <c r="B106" s="148"/>
      <c r="C106" s="148"/>
      <c r="D106" s="148"/>
      <c r="E106" s="148"/>
    </row>
    <row r="107" spans="2:5" x14ac:dyDescent="0.4">
      <c r="B107" s="148"/>
      <c r="C107" s="148"/>
      <c r="D107" s="148"/>
      <c r="E107" s="148"/>
    </row>
    <row r="108" spans="2:5" x14ac:dyDescent="0.4">
      <c r="B108" s="148"/>
      <c r="C108" s="148"/>
      <c r="D108" s="148"/>
      <c r="E108" s="148"/>
    </row>
    <row r="109" spans="2:5" x14ac:dyDescent="0.4">
      <c r="B109" s="148"/>
      <c r="C109" s="148"/>
      <c r="D109" s="148"/>
      <c r="E109" s="148"/>
    </row>
    <row r="110" spans="2:5" x14ac:dyDescent="0.4">
      <c r="B110" s="148"/>
      <c r="C110" s="148"/>
      <c r="D110" s="148"/>
      <c r="E110" s="148"/>
    </row>
    <row r="111" spans="2:5" x14ac:dyDescent="0.4">
      <c r="B111" s="148"/>
      <c r="C111" s="148"/>
      <c r="D111" s="148"/>
      <c r="E111" s="148"/>
    </row>
    <row r="112" spans="2:5" x14ac:dyDescent="0.4">
      <c r="B112" s="148"/>
      <c r="C112" s="148"/>
      <c r="D112" s="148"/>
      <c r="E112" s="148"/>
    </row>
    <row r="113" spans="2:5" x14ac:dyDescent="0.4">
      <c r="B113" s="148"/>
      <c r="C113" s="148"/>
      <c r="D113" s="148"/>
      <c r="E113" s="148"/>
    </row>
    <row r="114" spans="2:5" x14ac:dyDescent="0.4">
      <c r="B114" s="148"/>
      <c r="C114" s="148"/>
      <c r="D114" s="148"/>
      <c r="E114" s="148"/>
    </row>
    <row r="115" spans="2:5" x14ac:dyDescent="0.4">
      <c r="B115" s="148"/>
      <c r="C115" s="148"/>
      <c r="D115" s="148"/>
      <c r="E115" s="148"/>
    </row>
    <row r="116" spans="2:5" x14ac:dyDescent="0.4">
      <c r="B116" s="148"/>
      <c r="C116" s="148"/>
      <c r="D116" s="148"/>
      <c r="E116" s="148"/>
    </row>
    <row r="117" spans="2:5" x14ac:dyDescent="0.4">
      <c r="B117" s="148"/>
      <c r="C117" s="148"/>
      <c r="D117" s="148"/>
      <c r="E117" s="148"/>
    </row>
    <row r="118" spans="2:5" x14ac:dyDescent="0.4">
      <c r="B118" s="148"/>
      <c r="C118" s="148"/>
      <c r="D118" s="148"/>
      <c r="E118" s="148"/>
    </row>
    <row r="119" spans="2:5" x14ac:dyDescent="0.4">
      <c r="B119" s="148"/>
      <c r="C119" s="148"/>
      <c r="D119" s="148"/>
      <c r="E119" s="148"/>
    </row>
    <row r="120" spans="2:5" x14ac:dyDescent="0.4">
      <c r="B120" s="148"/>
      <c r="C120" s="148"/>
      <c r="D120" s="148"/>
      <c r="E120" s="148"/>
    </row>
    <row r="121" spans="2:5" x14ac:dyDescent="0.4">
      <c r="B121" s="148"/>
      <c r="C121" s="148"/>
      <c r="D121" s="148"/>
      <c r="E121" s="148"/>
    </row>
    <row r="122" spans="2:5" x14ac:dyDescent="0.4">
      <c r="B122" s="148"/>
      <c r="C122" s="148"/>
      <c r="D122" s="148"/>
      <c r="E122" s="148"/>
    </row>
    <row r="123" spans="2:5" x14ac:dyDescent="0.4">
      <c r="B123" s="148"/>
      <c r="C123" s="148"/>
      <c r="D123" s="148"/>
      <c r="E123" s="148"/>
    </row>
    <row r="124" spans="2:5" x14ac:dyDescent="0.4">
      <c r="B124" s="148"/>
      <c r="C124" s="148"/>
      <c r="D124" s="148"/>
      <c r="E124" s="148"/>
    </row>
    <row r="125" spans="2:5" x14ac:dyDescent="0.4">
      <c r="B125" s="148"/>
      <c r="C125" s="148"/>
      <c r="D125" s="148"/>
      <c r="E125" s="148"/>
    </row>
    <row r="126" spans="2:5" x14ac:dyDescent="0.4">
      <c r="B126" s="148"/>
      <c r="C126" s="148"/>
      <c r="D126" s="148"/>
      <c r="E126" s="148"/>
    </row>
    <row r="127" spans="2:5" x14ac:dyDescent="0.4">
      <c r="B127" s="148"/>
      <c r="C127" s="148"/>
      <c r="D127" s="148"/>
      <c r="E127" s="148"/>
    </row>
    <row r="128" spans="2:5" x14ac:dyDescent="0.4">
      <c r="B128" s="148"/>
      <c r="C128" s="148"/>
      <c r="D128" s="148"/>
      <c r="E128" s="148"/>
    </row>
    <row r="129" spans="2:5" x14ac:dyDescent="0.4">
      <c r="B129" s="148"/>
      <c r="C129" s="148"/>
      <c r="D129" s="148"/>
      <c r="E129" s="148"/>
    </row>
    <row r="130" spans="2:5" x14ac:dyDescent="0.4">
      <c r="B130" s="148"/>
      <c r="C130" s="148"/>
      <c r="D130" s="148"/>
      <c r="E130" s="148"/>
    </row>
    <row r="131" spans="2:5" x14ac:dyDescent="0.4">
      <c r="B131" s="148"/>
      <c r="C131" s="148"/>
      <c r="D131" s="148"/>
      <c r="E131" s="148"/>
    </row>
    <row r="132" spans="2:5" x14ac:dyDescent="0.4">
      <c r="B132" s="148"/>
      <c r="C132" s="148"/>
      <c r="D132" s="148"/>
      <c r="E132" s="148"/>
    </row>
    <row r="133" spans="2:5" x14ac:dyDescent="0.4">
      <c r="B133" s="148"/>
      <c r="C133" s="148"/>
      <c r="D133" s="148"/>
      <c r="E133" s="148"/>
    </row>
    <row r="134" spans="2:5" x14ac:dyDescent="0.4">
      <c r="B134" s="148"/>
      <c r="C134" s="148"/>
      <c r="D134" s="148"/>
      <c r="E134" s="148"/>
    </row>
    <row r="135" spans="2:5" x14ac:dyDescent="0.4">
      <c r="B135" s="148"/>
      <c r="C135" s="148"/>
      <c r="D135" s="148"/>
      <c r="E135" s="148"/>
    </row>
    <row r="136" spans="2:5" x14ac:dyDescent="0.4">
      <c r="B136" s="148"/>
      <c r="C136" s="148"/>
      <c r="D136" s="148"/>
      <c r="E136" s="148"/>
    </row>
    <row r="137" spans="2:5" x14ac:dyDescent="0.4">
      <c r="B137" s="148"/>
      <c r="C137" s="148"/>
      <c r="D137" s="148"/>
      <c r="E137" s="148"/>
    </row>
    <row r="138" spans="2:5" x14ac:dyDescent="0.4">
      <c r="B138" s="148"/>
      <c r="C138" s="148"/>
      <c r="D138" s="148"/>
      <c r="E138" s="148"/>
    </row>
    <row r="139" spans="2:5" x14ac:dyDescent="0.4">
      <c r="B139" s="148"/>
      <c r="C139" s="148"/>
      <c r="D139" s="148"/>
      <c r="E139" s="148"/>
    </row>
    <row r="140" spans="2:5" x14ac:dyDescent="0.4">
      <c r="B140" s="148"/>
      <c r="C140" s="148"/>
      <c r="D140" s="148"/>
      <c r="E140" s="148"/>
    </row>
    <row r="141" spans="2:5" x14ac:dyDescent="0.4">
      <c r="B141" s="148"/>
      <c r="C141" s="148"/>
      <c r="D141" s="148"/>
      <c r="E141" s="148"/>
    </row>
    <row r="142" spans="2:5" x14ac:dyDescent="0.4">
      <c r="B142" s="148"/>
      <c r="C142" s="148"/>
      <c r="D142" s="148"/>
      <c r="E142" s="148"/>
    </row>
    <row r="143" spans="2:5" x14ac:dyDescent="0.4">
      <c r="B143" s="148"/>
      <c r="C143" s="148"/>
      <c r="D143" s="148"/>
      <c r="E143" s="148"/>
    </row>
    <row r="144" spans="2:5" x14ac:dyDescent="0.4">
      <c r="B144" s="148"/>
      <c r="C144" s="148"/>
      <c r="D144" s="148"/>
      <c r="E144" s="148"/>
    </row>
    <row r="145" spans="2:5" x14ac:dyDescent="0.4">
      <c r="B145" s="148"/>
      <c r="C145" s="148"/>
      <c r="D145" s="148"/>
      <c r="E145" s="148"/>
    </row>
    <row r="146" spans="2:5" x14ac:dyDescent="0.4">
      <c r="B146" s="148"/>
      <c r="C146" s="148"/>
      <c r="D146" s="148"/>
      <c r="E146" s="148"/>
    </row>
    <row r="147" spans="2:5" x14ac:dyDescent="0.4">
      <c r="B147" s="148"/>
      <c r="C147" s="148"/>
      <c r="D147" s="148"/>
      <c r="E147" s="148"/>
    </row>
    <row r="148" spans="2:5" x14ac:dyDescent="0.4">
      <c r="B148" s="148"/>
      <c r="C148" s="148"/>
      <c r="D148" s="148"/>
      <c r="E148" s="148"/>
    </row>
    <row r="149" spans="2:5" x14ac:dyDescent="0.4">
      <c r="B149" s="148"/>
      <c r="C149" s="148"/>
      <c r="D149" s="148"/>
      <c r="E149" s="148"/>
    </row>
    <row r="150" spans="2:5" x14ac:dyDescent="0.4">
      <c r="B150" s="148"/>
      <c r="C150" s="148"/>
      <c r="D150" s="148"/>
      <c r="E150" s="148"/>
    </row>
    <row r="151" spans="2:5" x14ac:dyDescent="0.4">
      <c r="B151" s="148"/>
      <c r="C151" s="148"/>
      <c r="D151" s="148"/>
      <c r="E151" s="148"/>
    </row>
    <row r="152" spans="2:5" x14ac:dyDescent="0.4">
      <c r="B152" s="148"/>
      <c r="C152" s="148"/>
      <c r="D152" s="148"/>
      <c r="E152" s="148"/>
    </row>
    <row r="153" spans="2:5" x14ac:dyDescent="0.4">
      <c r="B153" s="148"/>
      <c r="C153" s="148"/>
      <c r="D153" s="148"/>
      <c r="E153" s="148"/>
    </row>
    <row r="154" spans="2:5" x14ac:dyDescent="0.4">
      <c r="B154" s="148"/>
      <c r="C154" s="148"/>
      <c r="D154" s="148"/>
      <c r="E154" s="148"/>
    </row>
    <row r="155" spans="2:5" x14ac:dyDescent="0.4">
      <c r="B155" s="148"/>
      <c r="C155" s="148"/>
      <c r="D155" s="148"/>
      <c r="E155" s="148"/>
    </row>
    <row r="156" spans="2:5" x14ac:dyDescent="0.4">
      <c r="B156" s="148"/>
      <c r="C156" s="148"/>
      <c r="D156" s="148"/>
      <c r="E156" s="148"/>
    </row>
    <row r="157" spans="2:5" x14ac:dyDescent="0.4">
      <c r="B157" s="148"/>
      <c r="C157" s="148"/>
      <c r="D157" s="148"/>
      <c r="E157" s="148"/>
    </row>
    <row r="158" spans="2:5" x14ac:dyDescent="0.4">
      <c r="B158" s="148"/>
      <c r="C158" s="148"/>
      <c r="D158" s="148"/>
      <c r="E158" s="148"/>
    </row>
    <row r="159" spans="2:5" x14ac:dyDescent="0.4">
      <c r="B159" s="148"/>
      <c r="C159" s="148"/>
      <c r="D159" s="148"/>
      <c r="E159" s="148"/>
    </row>
  </sheetData>
  <mergeCells count="4">
    <mergeCell ref="A1:E1"/>
    <mergeCell ref="A6:D6"/>
    <mergeCell ref="A30:C30"/>
    <mergeCell ref="A32:C32"/>
  </mergeCells>
  <phoneticPr fontId="0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opLeftCell="A7" zoomScale="120" zoomScaleNormal="120" workbookViewId="0">
      <selection activeCell="A25" sqref="A25:IV25"/>
    </sheetView>
  </sheetViews>
  <sheetFormatPr baseColWidth="10" defaultColWidth="12.53515625" defaultRowHeight="14.6" x14ac:dyDescent="0.4"/>
  <cols>
    <col min="1" max="1" width="27.3828125" style="90" customWidth="1"/>
    <col min="2" max="2" width="7.3046875" style="143" customWidth="1"/>
    <col min="3" max="3" width="9.69140625" style="143" customWidth="1"/>
    <col min="4" max="4" width="8.69140625" style="143" customWidth="1"/>
    <col min="5" max="5" width="9" style="143" customWidth="1"/>
    <col min="6" max="6" width="10.69140625" style="143" customWidth="1"/>
    <col min="7" max="7" width="13" style="90" customWidth="1"/>
    <col min="8" max="16384" width="12.53515625" style="90"/>
  </cols>
  <sheetData>
    <row r="1" spans="1:7" s="254" customFormat="1" ht="19.95" customHeight="1" x14ac:dyDescent="0.5">
      <c r="A1" s="439" t="s">
        <v>53</v>
      </c>
      <c r="B1" s="440"/>
      <c r="C1" s="440"/>
      <c r="D1" s="440"/>
      <c r="E1" s="440"/>
      <c r="F1" s="441"/>
    </row>
    <row r="2" spans="1:7" s="121" customFormat="1" ht="17.5" customHeight="1" x14ac:dyDescent="0.3">
      <c r="A2" s="255" t="s">
        <v>55</v>
      </c>
      <c r="B2" s="256" t="s">
        <v>25</v>
      </c>
      <c r="C2" s="257" t="s">
        <v>2</v>
      </c>
      <c r="D2" s="257" t="s">
        <v>123</v>
      </c>
      <c r="E2" s="257"/>
      <c r="F2" s="256" t="s">
        <v>1</v>
      </c>
      <c r="G2" s="151"/>
    </row>
    <row r="3" spans="1:7" s="132" customFormat="1" ht="15.9" x14ac:dyDescent="0.45">
      <c r="A3" s="258" t="s">
        <v>133</v>
      </c>
      <c r="B3" s="259" t="s">
        <v>5</v>
      </c>
      <c r="C3" s="162">
        <v>395</v>
      </c>
      <c r="D3" s="163">
        <v>3.95</v>
      </c>
      <c r="E3" s="162"/>
      <c r="F3" s="260">
        <f>C3*D3</f>
        <v>1560.25</v>
      </c>
      <c r="G3" s="165"/>
    </row>
    <row r="4" spans="1:7" s="132" customFormat="1" ht="15.9" x14ac:dyDescent="0.45">
      <c r="A4" s="264" t="s">
        <v>249</v>
      </c>
      <c r="B4" s="265" t="s">
        <v>24</v>
      </c>
      <c r="C4" s="213">
        <v>6</v>
      </c>
      <c r="D4" s="212"/>
      <c r="E4" s="266"/>
      <c r="F4" s="267">
        <f>+D31</f>
        <v>109.67200000000001</v>
      </c>
      <c r="G4" s="165"/>
    </row>
    <row r="5" spans="1:7" s="132" customFormat="1" ht="16.2" customHeight="1" x14ac:dyDescent="0.45">
      <c r="A5" s="435" t="s">
        <v>4</v>
      </c>
      <c r="B5" s="436"/>
      <c r="C5" s="436"/>
      <c r="D5" s="436"/>
      <c r="E5" s="436"/>
      <c r="F5" s="268">
        <f>SUM(F3:F4)</f>
        <v>1669.922</v>
      </c>
      <c r="G5" s="165"/>
    </row>
    <row r="6" spans="1:7" s="132" customFormat="1" ht="16.95" customHeight="1" x14ac:dyDescent="0.45">
      <c r="A6" s="269" t="s">
        <v>134</v>
      </c>
      <c r="B6" s="161" t="s">
        <v>127</v>
      </c>
      <c r="C6" s="163">
        <v>1</v>
      </c>
      <c r="D6" s="162">
        <v>600</v>
      </c>
      <c r="E6" s="163"/>
      <c r="F6" s="260">
        <f>C6*D6</f>
        <v>600</v>
      </c>
      <c r="G6" s="165"/>
    </row>
    <row r="7" spans="1:7" s="132" customFormat="1" ht="15.9" x14ac:dyDescent="0.45">
      <c r="A7" s="269" t="s">
        <v>51</v>
      </c>
      <c r="B7" s="161" t="s">
        <v>5</v>
      </c>
      <c r="C7" s="162">
        <v>15</v>
      </c>
      <c r="D7" s="163">
        <v>2.1</v>
      </c>
      <c r="E7" s="162"/>
      <c r="F7" s="260">
        <f>C7*D7</f>
        <v>31.5</v>
      </c>
      <c r="G7" s="165"/>
    </row>
    <row r="8" spans="1:7" s="132" customFormat="1" ht="15.9" x14ac:dyDescent="0.45">
      <c r="A8" s="269" t="s">
        <v>31</v>
      </c>
      <c r="B8" s="161" t="s">
        <v>5</v>
      </c>
      <c r="C8" s="162">
        <v>741</v>
      </c>
      <c r="D8" s="163">
        <v>0.35</v>
      </c>
      <c r="E8" s="162"/>
      <c r="F8" s="260">
        <f>C8*D8</f>
        <v>259.34999999999997</v>
      </c>
      <c r="G8" s="165"/>
    </row>
    <row r="9" spans="1:7" s="132" customFormat="1" ht="15.9" x14ac:dyDescent="0.45">
      <c r="A9" s="269" t="s">
        <v>124</v>
      </c>
      <c r="B9" s="161"/>
      <c r="C9" s="162"/>
      <c r="D9" s="163"/>
      <c r="E9" s="162"/>
      <c r="F9" s="260">
        <v>31</v>
      </c>
      <c r="G9" s="165"/>
    </row>
    <row r="10" spans="1:7" s="132" customFormat="1" ht="15.9" x14ac:dyDescent="0.45">
      <c r="A10" s="269" t="s">
        <v>52</v>
      </c>
      <c r="B10" s="161"/>
      <c r="C10" s="162"/>
      <c r="D10" s="163"/>
      <c r="E10" s="162"/>
      <c r="F10" s="260">
        <v>10</v>
      </c>
      <c r="G10" s="165"/>
    </row>
    <row r="11" spans="1:7" s="132" customFormat="1" ht="16.95" customHeight="1" x14ac:dyDescent="0.45">
      <c r="A11" s="269" t="s">
        <v>135</v>
      </c>
      <c r="B11" s="161"/>
      <c r="C11" s="162"/>
      <c r="D11" s="163"/>
      <c r="E11" s="162"/>
      <c r="F11" s="260">
        <f>+F6*0.04</f>
        <v>24</v>
      </c>
      <c r="G11" s="165"/>
    </row>
    <row r="12" spans="1:7" s="132" customFormat="1" ht="16.95" customHeight="1" x14ac:dyDescent="0.45">
      <c r="A12" s="269" t="s">
        <v>260</v>
      </c>
      <c r="B12" s="161"/>
      <c r="C12" s="163"/>
      <c r="D12" s="164"/>
      <c r="E12" s="162"/>
      <c r="F12" s="260">
        <v>30</v>
      </c>
      <c r="G12" s="165"/>
    </row>
    <row r="13" spans="1:7" s="132" customFormat="1" ht="16.95" customHeight="1" x14ac:dyDescent="0.45">
      <c r="A13" s="208" t="s">
        <v>60</v>
      </c>
      <c r="B13" s="209"/>
      <c r="C13" s="299">
        <f>+F6+(F7+F8+F9+F10+F11+F12)/2</f>
        <v>792.92499999999995</v>
      </c>
      <c r="D13" s="218">
        <v>0.03</v>
      </c>
      <c r="E13" s="302" t="s">
        <v>136</v>
      </c>
      <c r="F13" s="267">
        <f>C13*D13*16/12</f>
        <v>31.716999999999999</v>
      </c>
      <c r="G13" s="165"/>
    </row>
    <row r="14" spans="1:7" s="132" customFormat="1" ht="16.95" customHeight="1" x14ac:dyDescent="0.45">
      <c r="A14" s="444" t="s">
        <v>18</v>
      </c>
      <c r="B14" s="445"/>
      <c r="C14" s="445"/>
      <c r="D14" s="445"/>
      <c r="E14" s="445"/>
      <c r="F14" s="220">
        <f>SUM(F6:F13)</f>
        <v>1017.5669999999999</v>
      </c>
      <c r="G14" s="165"/>
    </row>
    <row r="15" spans="1:7" s="132" customFormat="1" ht="16.95" customHeight="1" x14ac:dyDescent="0.45">
      <c r="A15" s="446" t="s">
        <v>169</v>
      </c>
      <c r="B15" s="447"/>
      <c r="C15" s="447"/>
      <c r="D15" s="447"/>
      <c r="E15" s="447"/>
      <c r="F15" s="278">
        <f>F5-F14</f>
        <v>652.35500000000013</v>
      </c>
      <c r="G15" s="165"/>
    </row>
    <row r="16" spans="1:7" s="132" customFormat="1" ht="16.95" customHeight="1" x14ac:dyDescent="0.45">
      <c r="A16" s="284" t="s">
        <v>19</v>
      </c>
      <c r="B16" s="185"/>
      <c r="C16" s="169"/>
      <c r="D16" s="169"/>
      <c r="E16" s="185"/>
      <c r="F16" s="168"/>
      <c r="G16" s="165"/>
    </row>
    <row r="17" spans="1:7" s="132" customFormat="1" ht="16.95" customHeight="1" x14ac:dyDescent="0.45">
      <c r="A17" s="248" t="s">
        <v>137</v>
      </c>
      <c r="B17" s="185"/>
      <c r="C17" s="169"/>
      <c r="D17" s="169"/>
      <c r="E17" s="185"/>
      <c r="F17" s="280">
        <v>27824</v>
      </c>
      <c r="G17" s="165"/>
    </row>
    <row r="18" spans="1:7" s="132" customFormat="1" ht="16.95" customHeight="1" x14ac:dyDescent="0.45">
      <c r="A18" s="248" t="s">
        <v>118</v>
      </c>
      <c r="B18" s="185"/>
      <c r="C18" s="169"/>
      <c r="D18" s="169"/>
      <c r="E18" s="185"/>
      <c r="F18" s="303">
        <v>1.3333333333333333</v>
      </c>
      <c r="G18" s="165"/>
    </row>
    <row r="19" spans="1:7" s="132" customFormat="1" ht="16.95" customHeight="1" x14ac:dyDescent="0.45">
      <c r="A19" s="282" t="s">
        <v>120</v>
      </c>
      <c r="B19" s="186"/>
      <c r="C19" s="171"/>
      <c r="D19" s="171"/>
      <c r="E19" s="186"/>
      <c r="F19" s="283">
        <v>10</v>
      </c>
      <c r="G19" s="165"/>
    </row>
    <row r="20" spans="1:7" ht="16.95" customHeight="1" x14ac:dyDescent="0.4">
      <c r="A20" s="284" t="s">
        <v>71</v>
      </c>
      <c r="B20" s="185"/>
      <c r="C20" s="169"/>
      <c r="D20" s="169"/>
      <c r="E20" s="185"/>
      <c r="F20" s="281"/>
      <c r="G20" s="148"/>
    </row>
    <row r="21" spans="1:7" ht="16.95" customHeight="1" x14ac:dyDescent="0.4">
      <c r="A21" s="248" t="s">
        <v>138</v>
      </c>
      <c r="B21" s="185"/>
      <c r="C21" s="169"/>
      <c r="D21" s="169"/>
      <c r="E21" s="185"/>
      <c r="F21" s="281">
        <f>+F15/F18</f>
        <v>489.26625000000013</v>
      </c>
      <c r="G21" s="148"/>
    </row>
    <row r="22" spans="1:7" ht="16.95" customHeight="1" x14ac:dyDescent="0.4">
      <c r="A22" s="282" t="s">
        <v>78</v>
      </c>
      <c r="B22" s="186"/>
      <c r="C22" s="171"/>
      <c r="D22" s="171"/>
      <c r="E22" s="186"/>
      <c r="F22" s="283">
        <f>+F15/F19</f>
        <v>65.235500000000016</v>
      </c>
      <c r="G22" s="148"/>
    </row>
    <row r="23" spans="1:7" ht="16.95" customHeight="1" x14ac:dyDescent="0.4">
      <c r="A23" s="148"/>
      <c r="B23" s="148"/>
      <c r="C23" s="148"/>
      <c r="D23" s="148"/>
      <c r="E23" s="148"/>
      <c r="F23" s="148"/>
      <c r="G23" s="148"/>
    </row>
    <row r="24" spans="1:7" ht="16.95" customHeight="1" x14ac:dyDescent="0.5">
      <c r="A24" s="63" t="s">
        <v>252</v>
      </c>
      <c r="B24" s="148"/>
      <c r="C24" s="148"/>
      <c r="D24" s="148"/>
      <c r="E24" s="148"/>
      <c r="F24" s="148"/>
      <c r="G24" s="148"/>
    </row>
    <row r="25" spans="1:7" ht="52.5" customHeight="1" x14ac:dyDescent="0.4">
      <c r="A25" s="291" t="s">
        <v>55</v>
      </c>
      <c r="B25" s="240" t="s">
        <v>257</v>
      </c>
      <c r="C25" s="240" t="s">
        <v>256</v>
      </c>
      <c r="D25" s="240" t="s">
        <v>253</v>
      </c>
      <c r="E25" s="148"/>
      <c r="F25" s="148"/>
      <c r="G25" s="148"/>
    </row>
    <row r="26" spans="1:7" ht="16.95" customHeight="1" x14ac:dyDescent="0.4">
      <c r="A26" s="287" t="s">
        <v>10</v>
      </c>
      <c r="B26" s="288">
        <v>49.6</v>
      </c>
      <c r="C26" s="289">
        <f>+MILCH!C31</f>
        <v>1.1200000000000001</v>
      </c>
      <c r="D26" s="288">
        <f>+B26*C26</f>
        <v>55.552000000000007</v>
      </c>
      <c r="E26" s="148"/>
      <c r="F26" s="148"/>
      <c r="G26" s="148"/>
    </row>
    <row r="27" spans="1:7" ht="16.95" customHeight="1" x14ac:dyDescent="0.4">
      <c r="A27" s="287" t="s">
        <v>11</v>
      </c>
      <c r="B27" s="288">
        <v>23.4</v>
      </c>
      <c r="C27" s="289">
        <f>+MILCH!C32</f>
        <v>0.96</v>
      </c>
      <c r="D27" s="288">
        <f>+B27*C27</f>
        <v>22.463999999999999</v>
      </c>
      <c r="E27" s="148"/>
      <c r="F27" s="148"/>
      <c r="G27" s="148"/>
    </row>
    <row r="28" spans="1:7" ht="16.95" customHeight="1" x14ac:dyDescent="0.4">
      <c r="A28" s="292" t="s">
        <v>12</v>
      </c>
      <c r="B28" s="293">
        <v>54.6</v>
      </c>
      <c r="C28" s="289">
        <f>+MILCH!C33</f>
        <v>0.86</v>
      </c>
      <c r="D28" s="293">
        <f>+B28*C28</f>
        <v>46.956000000000003</v>
      </c>
      <c r="E28" s="90"/>
      <c r="F28" s="90"/>
    </row>
    <row r="29" spans="1:7" ht="16.95" customHeight="1" x14ac:dyDescent="0.4">
      <c r="A29" s="437" t="s">
        <v>255</v>
      </c>
      <c r="B29" s="437"/>
      <c r="C29" s="437"/>
      <c r="D29" s="298">
        <f>SUM(D26:D28)</f>
        <v>124.97200000000001</v>
      </c>
      <c r="E29" s="90"/>
      <c r="F29" s="90"/>
    </row>
    <row r="30" spans="1:7" ht="16.95" customHeight="1" x14ac:dyDescent="0.4">
      <c r="A30" s="295" t="s">
        <v>258</v>
      </c>
      <c r="B30" s="296"/>
      <c r="C30" s="297"/>
      <c r="D30" s="293">
        <v>15.3</v>
      </c>
      <c r="E30" s="90"/>
      <c r="F30" s="90"/>
    </row>
    <row r="31" spans="1:7" ht="16.95" customHeight="1" x14ac:dyDescent="0.4">
      <c r="A31" s="438" t="s">
        <v>254</v>
      </c>
      <c r="B31" s="438"/>
      <c r="C31" s="438"/>
      <c r="D31" s="290">
        <f>+D29-D30</f>
        <v>109.67200000000001</v>
      </c>
      <c r="E31" s="90"/>
      <c r="F31" s="90"/>
    </row>
    <row r="32" spans="1:7" ht="16.95" customHeight="1" x14ac:dyDescent="0.4">
      <c r="B32" s="90"/>
      <c r="C32" s="90"/>
      <c r="D32" s="90"/>
      <c r="E32" s="90"/>
      <c r="F32" s="90"/>
    </row>
    <row r="33" spans="1:6" ht="16.95" customHeight="1" x14ac:dyDescent="0.5">
      <c r="A33" s="63" t="s">
        <v>227</v>
      </c>
      <c r="B33" s="1"/>
      <c r="C33" s="1"/>
      <c r="D33" s="1"/>
      <c r="E33" s="90"/>
      <c r="F33" s="90"/>
    </row>
    <row r="34" spans="1:6" ht="16.95" customHeight="1" x14ac:dyDescent="0.4">
      <c r="A34" s="97" t="s">
        <v>55</v>
      </c>
      <c r="B34" s="98"/>
      <c r="C34" s="99" t="s">
        <v>25</v>
      </c>
      <c r="D34" s="100" t="s">
        <v>232</v>
      </c>
      <c r="E34" s="90"/>
      <c r="F34" s="90"/>
    </row>
    <row r="35" spans="1:6" x14ac:dyDescent="0.4">
      <c r="A35" s="93" t="s">
        <v>50</v>
      </c>
      <c r="B35" s="91"/>
      <c r="C35" s="94" t="s">
        <v>66</v>
      </c>
      <c r="D35" s="95">
        <f>+F6</f>
        <v>600</v>
      </c>
      <c r="E35" s="90"/>
      <c r="F35" s="90"/>
    </row>
    <row r="36" spans="1:6" ht="14.25" customHeight="1" x14ac:dyDescent="0.4">
      <c r="A36" s="442" t="s">
        <v>261</v>
      </c>
      <c r="B36" s="443"/>
      <c r="C36" s="94" t="s">
        <v>66</v>
      </c>
      <c r="D36" s="95">
        <f>+SUM(F7:F12)/2</f>
        <v>192.92499999999998</v>
      </c>
      <c r="E36" s="90"/>
      <c r="F36" s="90"/>
    </row>
    <row r="37" spans="1:6" x14ac:dyDescent="0.4">
      <c r="A37" s="104" t="s">
        <v>225</v>
      </c>
      <c r="B37" s="105"/>
      <c r="C37" s="106" t="s">
        <v>66</v>
      </c>
      <c r="D37" s="107">
        <f>+D35+D36</f>
        <v>792.92499999999995</v>
      </c>
      <c r="E37" s="90"/>
      <c r="F37" s="90"/>
    </row>
    <row r="38" spans="1:6" x14ac:dyDescent="0.4">
      <c r="A38" s="93" t="s">
        <v>228</v>
      </c>
      <c r="B38" s="91"/>
      <c r="C38" s="94" t="s">
        <v>229</v>
      </c>
      <c r="D38" s="95">
        <v>16</v>
      </c>
      <c r="E38" s="90"/>
      <c r="F38" s="90"/>
    </row>
    <row r="39" spans="1:6" x14ac:dyDescent="0.4">
      <c r="A39" s="93" t="s">
        <v>231</v>
      </c>
      <c r="B39" s="91"/>
      <c r="C39" s="94" t="s">
        <v>66</v>
      </c>
      <c r="D39" s="95">
        <f>+D37*D38/12</f>
        <v>1057.2333333333333</v>
      </c>
      <c r="E39" s="90"/>
      <c r="F39" s="90"/>
    </row>
    <row r="40" spans="1:6" x14ac:dyDescent="0.4">
      <c r="A40" s="101" t="s">
        <v>155</v>
      </c>
      <c r="B40" s="102"/>
      <c r="C40" s="103" t="s">
        <v>22</v>
      </c>
      <c r="D40" s="108">
        <v>0.03</v>
      </c>
      <c r="E40" s="90"/>
      <c r="F40" s="90"/>
    </row>
    <row r="41" spans="1:6" x14ac:dyDescent="0.4">
      <c r="A41" s="109" t="s">
        <v>70</v>
      </c>
      <c r="B41" s="110"/>
      <c r="C41" s="111" t="s">
        <v>66</v>
      </c>
      <c r="D41" s="112">
        <f>+D39*D40</f>
        <v>31.716999999999999</v>
      </c>
      <c r="E41" s="90"/>
      <c r="F41" s="90"/>
    </row>
    <row r="42" spans="1:6" x14ac:dyDescent="0.4">
      <c r="B42" s="90"/>
      <c r="C42" s="90"/>
      <c r="D42" s="90"/>
      <c r="E42" s="90"/>
      <c r="F42" s="90"/>
    </row>
    <row r="43" spans="1:6" x14ac:dyDescent="0.4">
      <c r="B43" s="90"/>
      <c r="C43" s="90"/>
      <c r="D43" s="90"/>
      <c r="E43" s="90"/>
      <c r="F43" s="90"/>
    </row>
    <row r="44" spans="1:6" x14ac:dyDescent="0.4">
      <c r="B44" s="90"/>
      <c r="C44" s="90"/>
      <c r="D44" s="90"/>
      <c r="E44" s="90"/>
      <c r="F44" s="90"/>
    </row>
    <row r="45" spans="1:6" x14ac:dyDescent="0.4">
      <c r="B45" s="90"/>
      <c r="C45" s="90"/>
      <c r="D45" s="90"/>
      <c r="E45" s="90"/>
      <c r="F45" s="90"/>
    </row>
    <row r="46" spans="1:6" x14ac:dyDescent="0.4">
      <c r="B46" s="90"/>
      <c r="C46" s="90"/>
      <c r="D46" s="90"/>
      <c r="E46" s="90"/>
      <c r="F46" s="90"/>
    </row>
    <row r="47" spans="1:6" x14ac:dyDescent="0.4">
      <c r="B47" s="90"/>
      <c r="C47" s="90"/>
      <c r="D47" s="90"/>
      <c r="E47" s="90"/>
      <c r="F47" s="90"/>
    </row>
    <row r="48" spans="1:6" x14ac:dyDescent="0.4">
      <c r="B48" s="90"/>
      <c r="C48" s="90"/>
      <c r="D48" s="90"/>
      <c r="E48" s="90"/>
      <c r="F48" s="90"/>
    </row>
    <row r="49" spans="2:6" x14ac:dyDescent="0.4">
      <c r="B49" s="90"/>
      <c r="C49" s="90"/>
      <c r="D49" s="90"/>
      <c r="E49" s="90"/>
      <c r="F49" s="90"/>
    </row>
    <row r="50" spans="2:6" x14ac:dyDescent="0.4">
      <c r="B50" s="90"/>
      <c r="C50" s="90"/>
      <c r="D50" s="90"/>
      <c r="E50" s="90"/>
      <c r="F50" s="90"/>
    </row>
    <row r="51" spans="2:6" x14ac:dyDescent="0.4">
      <c r="B51" s="90"/>
      <c r="C51" s="90"/>
      <c r="D51" s="90"/>
      <c r="E51" s="90"/>
      <c r="F51" s="90"/>
    </row>
    <row r="52" spans="2:6" x14ac:dyDescent="0.4">
      <c r="B52" s="90"/>
      <c r="C52" s="90"/>
      <c r="D52" s="90"/>
      <c r="E52" s="90"/>
      <c r="F52" s="90"/>
    </row>
    <row r="53" spans="2:6" x14ac:dyDescent="0.4">
      <c r="B53" s="90"/>
      <c r="C53" s="90"/>
      <c r="D53" s="90"/>
      <c r="E53" s="90"/>
      <c r="F53" s="90"/>
    </row>
    <row r="54" spans="2:6" x14ac:dyDescent="0.4">
      <c r="B54" s="90"/>
      <c r="C54" s="90"/>
      <c r="D54" s="90"/>
      <c r="E54" s="90"/>
      <c r="F54" s="90"/>
    </row>
    <row r="55" spans="2:6" x14ac:dyDescent="0.4">
      <c r="B55" s="90"/>
      <c r="C55" s="90"/>
      <c r="D55" s="90"/>
      <c r="E55" s="90"/>
      <c r="F55" s="90"/>
    </row>
    <row r="56" spans="2:6" x14ac:dyDescent="0.4">
      <c r="B56" s="90"/>
      <c r="C56" s="90"/>
      <c r="D56" s="90"/>
      <c r="E56" s="90"/>
      <c r="F56" s="90"/>
    </row>
    <row r="57" spans="2:6" x14ac:dyDescent="0.4">
      <c r="B57" s="90"/>
      <c r="C57" s="90"/>
      <c r="D57" s="90"/>
      <c r="E57" s="90"/>
      <c r="F57" s="90"/>
    </row>
    <row r="58" spans="2:6" x14ac:dyDescent="0.4">
      <c r="B58" s="90"/>
      <c r="C58" s="90"/>
      <c r="D58" s="90"/>
      <c r="E58" s="90"/>
      <c r="F58" s="90"/>
    </row>
    <row r="59" spans="2:6" x14ac:dyDescent="0.4">
      <c r="B59" s="90"/>
      <c r="C59" s="90"/>
      <c r="D59" s="90"/>
      <c r="E59" s="90"/>
      <c r="F59" s="90"/>
    </row>
    <row r="60" spans="2:6" x14ac:dyDescent="0.4">
      <c r="B60" s="90"/>
      <c r="C60" s="90"/>
      <c r="D60" s="90"/>
      <c r="E60" s="90"/>
      <c r="F60" s="90"/>
    </row>
    <row r="61" spans="2:6" x14ac:dyDescent="0.4">
      <c r="B61" s="90"/>
      <c r="C61" s="90"/>
      <c r="D61" s="90"/>
      <c r="E61" s="90"/>
      <c r="F61" s="90"/>
    </row>
    <row r="62" spans="2:6" x14ac:dyDescent="0.4">
      <c r="B62" s="90"/>
      <c r="C62" s="90"/>
      <c r="D62" s="90"/>
      <c r="E62" s="90"/>
      <c r="F62" s="90"/>
    </row>
    <row r="63" spans="2:6" x14ac:dyDescent="0.4">
      <c r="B63" s="90"/>
      <c r="C63" s="90"/>
      <c r="D63" s="90"/>
      <c r="E63" s="90"/>
      <c r="F63" s="90"/>
    </row>
    <row r="64" spans="2:6" x14ac:dyDescent="0.4">
      <c r="B64" s="90"/>
      <c r="C64" s="90"/>
      <c r="D64" s="90"/>
      <c r="E64" s="90"/>
      <c r="F64" s="90"/>
    </row>
    <row r="65" spans="2:6" x14ac:dyDescent="0.4">
      <c r="B65" s="90"/>
      <c r="C65" s="90"/>
      <c r="D65" s="90"/>
      <c r="E65" s="90"/>
      <c r="F65" s="90"/>
    </row>
    <row r="66" spans="2:6" x14ac:dyDescent="0.4">
      <c r="B66" s="90"/>
      <c r="C66" s="90"/>
      <c r="D66" s="90"/>
      <c r="E66" s="90"/>
      <c r="F66" s="90"/>
    </row>
    <row r="67" spans="2:6" x14ac:dyDescent="0.4">
      <c r="B67" s="90"/>
      <c r="C67" s="90"/>
      <c r="D67" s="90"/>
      <c r="E67" s="90"/>
      <c r="F67" s="90"/>
    </row>
    <row r="68" spans="2:6" x14ac:dyDescent="0.4">
      <c r="B68" s="90"/>
      <c r="C68" s="90"/>
      <c r="D68" s="90"/>
      <c r="E68" s="90"/>
      <c r="F68" s="90"/>
    </row>
    <row r="69" spans="2:6" x14ac:dyDescent="0.4">
      <c r="B69" s="90"/>
      <c r="C69" s="90"/>
      <c r="D69" s="90"/>
      <c r="E69" s="90"/>
      <c r="F69" s="90"/>
    </row>
    <row r="70" spans="2:6" x14ac:dyDescent="0.4">
      <c r="B70" s="90"/>
      <c r="C70" s="90"/>
      <c r="D70" s="90"/>
      <c r="E70" s="90"/>
      <c r="F70" s="90"/>
    </row>
    <row r="71" spans="2:6" x14ac:dyDescent="0.4">
      <c r="B71" s="90"/>
      <c r="C71" s="90"/>
      <c r="D71" s="90"/>
      <c r="E71" s="90"/>
      <c r="F71" s="90"/>
    </row>
    <row r="72" spans="2:6" x14ac:dyDescent="0.4">
      <c r="B72" s="90"/>
      <c r="C72" s="90"/>
      <c r="D72" s="90"/>
      <c r="E72" s="90"/>
      <c r="F72" s="90"/>
    </row>
    <row r="73" spans="2:6" x14ac:dyDescent="0.4">
      <c r="B73" s="90"/>
      <c r="C73" s="90"/>
      <c r="D73" s="90"/>
      <c r="E73" s="90"/>
      <c r="F73" s="90"/>
    </row>
    <row r="74" spans="2:6" x14ac:dyDescent="0.4">
      <c r="B74" s="90"/>
      <c r="C74" s="90"/>
      <c r="D74" s="90"/>
      <c r="E74" s="90"/>
      <c r="F74" s="90"/>
    </row>
    <row r="75" spans="2:6" x14ac:dyDescent="0.4">
      <c r="B75" s="90"/>
      <c r="C75" s="90"/>
      <c r="D75" s="90"/>
      <c r="E75" s="90"/>
      <c r="F75" s="90"/>
    </row>
    <row r="76" spans="2:6" x14ac:dyDescent="0.4">
      <c r="B76" s="90"/>
      <c r="C76" s="90"/>
      <c r="D76" s="90"/>
      <c r="E76" s="90"/>
      <c r="F76" s="90"/>
    </row>
    <row r="77" spans="2:6" x14ac:dyDescent="0.4">
      <c r="B77" s="90"/>
      <c r="C77" s="90"/>
      <c r="D77" s="90"/>
      <c r="E77" s="90"/>
      <c r="F77" s="90"/>
    </row>
    <row r="78" spans="2:6" x14ac:dyDescent="0.4">
      <c r="B78" s="90"/>
      <c r="C78" s="90"/>
      <c r="D78" s="90"/>
      <c r="E78" s="90"/>
      <c r="F78" s="90"/>
    </row>
    <row r="79" spans="2:6" x14ac:dyDescent="0.4">
      <c r="B79" s="90"/>
      <c r="C79" s="90"/>
      <c r="D79" s="90"/>
      <c r="E79" s="90"/>
      <c r="F79" s="90"/>
    </row>
    <row r="80" spans="2:6" x14ac:dyDescent="0.4">
      <c r="B80" s="90"/>
      <c r="C80" s="90"/>
      <c r="D80" s="90"/>
      <c r="E80" s="90"/>
      <c r="F80" s="90"/>
    </row>
    <row r="81" spans="2:6" x14ac:dyDescent="0.4">
      <c r="B81" s="90"/>
      <c r="C81" s="90"/>
      <c r="D81" s="90"/>
      <c r="E81" s="90"/>
      <c r="F81" s="90"/>
    </row>
    <row r="82" spans="2:6" x14ac:dyDescent="0.4">
      <c r="B82" s="90"/>
      <c r="C82" s="90"/>
      <c r="D82" s="90"/>
      <c r="E82" s="90"/>
      <c r="F82" s="90"/>
    </row>
    <row r="83" spans="2:6" x14ac:dyDescent="0.4">
      <c r="B83" s="90"/>
      <c r="C83" s="90"/>
      <c r="D83" s="90"/>
      <c r="E83" s="90"/>
      <c r="F83" s="90"/>
    </row>
    <row r="84" spans="2:6" x14ac:dyDescent="0.4">
      <c r="B84" s="90"/>
      <c r="C84" s="90"/>
      <c r="D84" s="90"/>
      <c r="E84" s="90"/>
      <c r="F84" s="90"/>
    </row>
    <row r="85" spans="2:6" x14ac:dyDescent="0.4">
      <c r="B85" s="90"/>
      <c r="C85" s="90"/>
      <c r="D85" s="90"/>
      <c r="E85" s="90"/>
      <c r="F85" s="90"/>
    </row>
    <row r="86" spans="2:6" x14ac:dyDescent="0.4">
      <c r="B86" s="90"/>
      <c r="C86" s="90"/>
      <c r="D86" s="90"/>
      <c r="E86" s="90"/>
      <c r="F86" s="90"/>
    </row>
    <row r="87" spans="2:6" x14ac:dyDescent="0.4">
      <c r="B87" s="90"/>
      <c r="C87" s="90"/>
      <c r="D87" s="90"/>
      <c r="E87" s="90"/>
      <c r="F87" s="90"/>
    </row>
    <row r="88" spans="2:6" x14ac:dyDescent="0.4">
      <c r="B88" s="90"/>
      <c r="C88" s="90"/>
      <c r="D88" s="90"/>
      <c r="E88" s="90"/>
      <c r="F88" s="90"/>
    </row>
    <row r="89" spans="2:6" x14ac:dyDescent="0.4">
      <c r="B89" s="90"/>
      <c r="C89" s="90"/>
      <c r="D89" s="90"/>
      <c r="E89" s="90"/>
      <c r="F89" s="90"/>
    </row>
    <row r="90" spans="2:6" x14ac:dyDescent="0.4">
      <c r="B90" s="90"/>
      <c r="C90" s="90"/>
      <c r="D90" s="90"/>
      <c r="E90" s="90"/>
      <c r="F90" s="90"/>
    </row>
    <row r="91" spans="2:6" x14ac:dyDescent="0.4">
      <c r="B91" s="90"/>
      <c r="C91" s="90"/>
      <c r="D91" s="90"/>
      <c r="E91" s="90"/>
      <c r="F91" s="90"/>
    </row>
    <row r="92" spans="2:6" x14ac:dyDescent="0.4">
      <c r="B92" s="90"/>
      <c r="C92" s="90"/>
      <c r="D92" s="90"/>
      <c r="E92" s="90"/>
      <c r="F92" s="90"/>
    </row>
    <row r="93" spans="2:6" x14ac:dyDescent="0.4">
      <c r="B93" s="90"/>
      <c r="C93" s="90"/>
      <c r="D93" s="90"/>
      <c r="E93" s="90"/>
      <c r="F93" s="90"/>
    </row>
    <row r="94" spans="2:6" x14ac:dyDescent="0.4">
      <c r="B94" s="90"/>
      <c r="C94" s="90"/>
      <c r="D94" s="90"/>
      <c r="E94" s="90"/>
      <c r="F94" s="90"/>
    </row>
    <row r="95" spans="2:6" x14ac:dyDescent="0.4">
      <c r="B95" s="90"/>
      <c r="C95" s="90"/>
      <c r="D95" s="90"/>
      <c r="E95" s="90"/>
      <c r="F95" s="90"/>
    </row>
    <row r="96" spans="2:6" x14ac:dyDescent="0.4">
      <c r="B96" s="90"/>
      <c r="C96" s="90"/>
      <c r="D96" s="90"/>
      <c r="E96" s="90"/>
      <c r="F96" s="90"/>
    </row>
    <row r="97" spans="2:6" x14ac:dyDescent="0.4">
      <c r="B97" s="90"/>
      <c r="C97" s="90"/>
      <c r="D97" s="90"/>
      <c r="E97" s="90"/>
      <c r="F97" s="90"/>
    </row>
    <row r="98" spans="2:6" x14ac:dyDescent="0.4">
      <c r="B98" s="90"/>
      <c r="C98" s="90"/>
      <c r="D98" s="90"/>
      <c r="E98" s="90"/>
      <c r="F98" s="90"/>
    </row>
    <row r="99" spans="2:6" x14ac:dyDescent="0.4">
      <c r="B99" s="90"/>
      <c r="C99" s="90"/>
      <c r="D99" s="90"/>
      <c r="E99" s="90"/>
      <c r="F99" s="90"/>
    </row>
    <row r="100" spans="2:6" x14ac:dyDescent="0.4">
      <c r="B100" s="90"/>
      <c r="C100" s="90"/>
      <c r="D100" s="90"/>
      <c r="E100" s="90"/>
      <c r="F100" s="90"/>
    </row>
    <row r="101" spans="2:6" x14ac:dyDescent="0.4">
      <c r="B101" s="90"/>
      <c r="C101" s="90"/>
      <c r="D101" s="90"/>
      <c r="E101" s="90"/>
      <c r="F101" s="90"/>
    </row>
    <row r="102" spans="2:6" x14ac:dyDescent="0.4">
      <c r="B102" s="90"/>
      <c r="C102" s="90"/>
      <c r="D102" s="90"/>
      <c r="E102" s="90"/>
      <c r="F102" s="90"/>
    </row>
    <row r="103" spans="2:6" x14ac:dyDescent="0.4">
      <c r="B103" s="90"/>
      <c r="C103" s="90"/>
      <c r="D103" s="90"/>
      <c r="E103" s="90"/>
      <c r="F103" s="90"/>
    </row>
    <row r="104" spans="2:6" x14ac:dyDescent="0.4">
      <c r="B104" s="90"/>
      <c r="C104" s="90"/>
      <c r="D104" s="90"/>
      <c r="E104" s="90"/>
      <c r="F104" s="90"/>
    </row>
    <row r="105" spans="2:6" x14ac:dyDescent="0.4">
      <c r="B105" s="90"/>
      <c r="C105" s="90"/>
      <c r="D105" s="90"/>
      <c r="E105" s="90"/>
      <c r="F105" s="90"/>
    </row>
    <row r="106" spans="2:6" x14ac:dyDescent="0.4">
      <c r="B106" s="90"/>
      <c r="C106" s="90"/>
      <c r="D106" s="90"/>
      <c r="E106" s="90"/>
      <c r="F106" s="90"/>
    </row>
    <row r="107" spans="2:6" x14ac:dyDescent="0.4">
      <c r="B107" s="90"/>
      <c r="C107" s="90"/>
      <c r="D107" s="90"/>
      <c r="E107" s="90"/>
      <c r="F107" s="90"/>
    </row>
    <row r="108" spans="2:6" x14ac:dyDescent="0.4">
      <c r="B108" s="90"/>
      <c r="C108" s="90"/>
      <c r="D108" s="90"/>
      <c r="E108" s="90"/>
      <c r="F108" s="90"/>
    </row>
    <row r="109" spans="2:6" x14ac:dyDescent="0.4">
      <c r="B109" s="90"/>
      <c r="C109" s="90"/>
      <c r="D109" s="90"/>
      <c r="E109" s="90"/>
      <c r="F109" s="90"/>
    </row>
    <row r="110" spans="2:6" x14ac:dyDescent="0.4">
      <c r="B110" s="90"/>
      <c r="C110" s="90"/>
      <c r="D110" s="90"/>
      <c r="E110" s="90"/>
      <c r="F110" s="90"/>
    </row>
    <row r="111" spans="2:6" x14ac:dyDescent="0.4">
      <c r="B111" s="90"/>
      <c r="C111" s="90"/>
      <c r="D111" s="90"/>
      <c r="E111" s="90"/>
      <c r="F111" s="90"/>
    </row>
    <row r="112" spans="2:6" x14ac:dyDescent="0.4">
      <c r="B112" s="90"/>
      <c r="C112" s="90"/>
      <c r="D112" s="90"/>
      <c r="E112" s="90"/>
      <c r="F112" s="90"/>
    </row>
    <row r="113" spans="2:6" x14ac:dyDescent="0.4">
      <c r="B113" s="90"/>
      <c r="C113" s="90"/>
      <c r="D113" s="90"/>
      <c r="E113" s="90"/>
      <c r="F113" s="90"/>
    </row>
    <row r="114" spans="2:6" x14ac:dyDescent="0.4">
      <c r="B114" s="90"/>
      <c r="C114" s="90"/>
      <c r="D114" s="90"/>
      <c r="E114" s="90"/>
      <c r="F114" s="90"/>
    </row>
    <row r="115" spans="2:6" x14ac:dyDescent="0.4">
      <c r="B115" s="90"/>
      <c r="C115" s="90"/>
      <c r="D115" s="90"/>
      <c r="E115" s="90"/>
      <c r="F115" s="90"/>
    </row>
    <row r="116" spans="2:6" x14ac:dyDescent="0.4">
      <c r="B116" s="90"/>
      <c r="C116" s="90"/>
      <c r="D116" s="90"/>
      <c r="E116" s="90"/>
      <c r="F116" s="90"/>
    </row>
    <row r="117" spans="2:6" x14ac:dyDescent="0.4">
      <c r="B117" s="90"/>
      <c r="C117" s="90"/>
      <c r="D117" s="90"/>
      <c r="E117" s="90"/>
      <c r="F117" s="90"/>
    </row>
    <row r="118" spans="2:6" x14ac:dyDescent="0.4">
      <c r="B118" s="90"/>
      <c r="C118" s="90"/>
      <c r="D118" s="90"/>
      <c r="E118" s="90"/>
      <c r="F118" s="90"/>
    </row>
    <row r="119" spans="2:6" x14ac:dyDescent="0.4">
      <c r="B119" s="90"/>
      <c r="C119" s="90"/>
      <c r="D119" s="90"/>
      <c r="E119" s="90"/>
      <c r="F119" s="90"/>
    </row>
    <row r="120" spans="2:6" x14ac:dyDescent="0.4">
      <c r="B120" s="90"/>
      <c r="C120" s="90"/>
      <c r="D120" s="90"/>
      <c r="E120" s="90"/>
      <c r="F120" s="90"/>
    </row>
    <row r="121" spans="2:6" x14ac:dyDescent="0.4">
      <c r="B121" s="90"/>
      <c r="C121" s="90"/>
      <c r="D121" s="90"/>
      <c r="E121" s="90"/>
      <c r="F121" s="90"/>
    </row>
    <row r="122" spans="2:6" x14ac:dyDescent="0.4">
      <c r="B122" s="90"/>
      <c r="C122" s="90"/>
      <c r="D122" s="90"/>
      <c r="E122" s="90"/>
      <c r="F122" s="90"/>
    </row>
    <row r="123" spans="2:6" x14ac:dyDescent="0.4">
      <c r="B123" s="90"/>
      <c r="C123" s="90"/>
      <c r="D123" s="90"/>
      <c r="E123" s="90"/>
      <c r="F123" s="90"/>
    </row>
    <row r="124" spans="2:6" x14ac:dyDescent="0.4">
      <c r="B124" s="90"/>
      <c r="C124" s="90"/>
      <c r="D124" s="90"/>
      <c r="E124" s="90"/>
      <c r="F124" s="90"/>
    </row>
    <row r="125" spans="2:6" x14ac:dyDescent="0.4">
      <c r="B125" s="90"/>
      <c r="C125" s="90"/>
      <c r="D125" s="90"/>
      <c r="E125" s="90"/>
      <c r="F125" s="90"/>
    </row>
    <row r="126" spans="2:6" x14ac:dyDescent="0.4">
      <c r="B126" s="90"/>
      <c r="C126" s="90"/>
      <c r="D126" s="90"/>
      <c r="E126" s="90"/>
      <c r="F126" s="90"/>
    </row>
    <row r="127" spans="2:6" x14ac:dyDescent="0.4">
      <c r="B127" s="90"/>
      <c r="C127" s="90"/>
      <c r="D127" s="90"/>
      <c r="E127" s="90"/>
      <c r="F127" s="90"/>
    </row>
    <row r="128" spans="2:6" x14ac:dyDescent="0.4">
      <c r="B128" s="90"/>
      <c r="C128" s="90"/>
      <c r="D128" s="90"/>
      <c r="E128" s="90"/>
      <c r="F128" s="90"/>
    </row>
    <row r="129" spans="2:6" x14ac:dyDescent="0.4">
      <c r="B129" s="90"/>
      <c r="C129" s="90"/>
      <c r="D129" s="90"/>
      <c r="E129" s="90"/>
      <c r="F129" s="90"/>
    </row>
    <row r="130" spans="2:6" x14ac:dyDescent="0.4">
      <c r="B130" s="90"/>
      <c r="C130" s="90"/>
      <c r="D130" s="90"/>
      <c r="E130" s="90"/>
      <c r="F130" s="90"/>
    </row>
    <row r="131" spans="2:6" x14ac:dyDescent="0.4">
      <c r="B131" s="90"/>
      <c r="C131" s="90"/>
      <c r="D131" s="90"/>
      <c r="E131" s="90"/>
      <c r="F131" s="90"/>
    </row>
    <row r="132" spans="2:6" x14ac:dyDescent="0.4">
      <c r="B132" s="90"/>
      <c r="C132" s="90"/>
      <c r="D132" s="90"/>
      <c r="E132" s="90"/>
      <c r="F132" s="90"/>
    </row>
    <row r="133" spans="2:6" x14ac:dyDescent="0.4">
      <c r="B133" s="90"/>
      <c r="C133" s="90"/>
      <c r="D133" s="90"/>
      <c r="E133" s="90"/>
      <c r="F133" s="90"/>
    </row>
    <row r="134" spans="2:6" x14ac:dyDescent="0.4">
      <c r="B134" s="90"/>
      <c r="C134" s="90"/>
      <c r="D134" s="90"/>
      <c r="E134" s="90"/>
      <c r="F134" s="90"/>
    </row>
    <row r="135" spans="2:6" x14ac:dyDescent="0.4">
      <c r="B135" s="90"/>
      <c r="C135" s="90"/>
      <c r="D135" s="90"/>
      <c r="E135" s="90"/>
      <c r="F135" s="90"/>
    </row>
    <row r="136" spans="2:6" x14ac:dyDescent="0.4">
      <c r="B136" s="90"/>
      <c r="C136" s="90"/>
      <c r="D136" s="90"/>
      <c r="E136" s="90"/>
      <c r="F136" s="90"/>
    </row>
    <row r="137" spans="2:6" x14ac:dyDescent="0.4">
      <c r="B137" s="90"/>
      <c r="C137" s="90"/>
      <c r="D137" s="90"/>
      <c r="E137" s="90"/>
      <c r="F137" s="90"/>
    </row>
    <row r="138" spans="2:6" x14ac:dyDescent="0.4">
      <c r="B138" s="90"/>
      <c r="C138" s="90"/>
      <c r="D138" s="90"/>
      <c r="E138" s="90"/>
      <c r="F138" s="90"/>
    </row>
    <row r="139" spans="2:6" x14ac:dyDescent="0.4">
      <c r="B139" s="90"/>
      <c r="C139" s="90"/>
      <c r="D139" s="90"/>
      <c r="E139" s="90"/>
      <c r="F139" s="90"/>
    </row>
    <row r="140" spans="2:6" x14ac:dyDescent="0.4">
      <c r="B140" s="90"/>
      <c r="C140" s="90"/>
      <c r="D140" s="90"/>
      <c r="E140" s="90"/>
      <c r="F140" s="90"/>
    </row>
    <row r="141" spans="2:6" x14ac:dyDescent="0.4">
      <c r="B141" s="90"/>
      <c r="C141" s="90"/>
      <c r="D141" s="90"/>
      <c r="E141" s="90"/>
      <c r="F141" s="90"/>
    </row>
    <row r="142" spans="2:6" x14ac:dyDescent="0.4">
      <c r="B142" s="90"/>
      <c r="C142" s="90"/>
      <c r="D142" s="90"/>
      <c r="E142" s="90"/>
      <c r="F142" s="90"/>
    </row>
    <row r="143" spans="2:6" x14ac:dyDescent="0.4">
      <c r="B143" s="90"/>
      <c r="C143" s="90"/>
      <c r="D143" s="90"/>
      <c r="E143" s="90"/>
      <c r="F143" s="90"/>
    </row>
    <row r="144" spans="2:6" x14ac:dyDescent="0.4">
      <c r="B144" s="90"/>
      <c r="C144" s="90"/>
      <c r="D144" s="90"/>
      <c r="E144" s="90"/>
      <c r="F144" s="90"/>
    </row>
    <row r="145" spans="2:6" x14ac:dyDescent="0.4">
      <c r="B145" s="90"/>
      <c r="C145" s="90"/>
      <c r="D145" s="90"/>
      <c r="E145" s="90"/>
      <c r="F145" s="90"/>
    </row>
    <row r="146" spans="2:6" x14ac:dyDescent="0.4">
      <c r="B146" s="90"/>
      <c r="C146" s="90"/>
      <c r="D146" s="90"/>
      <c r="E146" s="90"/>
      <c r="F146" s="90"/>
    </row>
    <row r="147" spans="2:6" x14ac:dyDescent="0.4">
      <c r="B147" s="90"/>
      <c r="C147" s="90"/>
      <c r="D147" s="90"/>
      <c r="E147" s="90"/>
      <c r="F147" s="90"/>
    </row>
    <row r="148" spans="2:6" x14ac:dyDescent="0.4">
      <c r="B148" s="90"/>
      <c r="C148" s="90"/>
      <c r="D148" s="90"/>
      <c r="E148" s="90"/>
      <c r="F148" s="90"/>
    </row>
    <row r="149" spans="2:6" x14ac:dyDescent="0.4">
      <c r="B149" s="90"/>
      <c r="C149" s="90"/>
      <c r="D149" s="90"/>
      <c r="E149" s="90"/>
      <c r="F149" s="90"/>
    </row>
    <row r="150" spans="2:6" x14ac:dyDescent="0.4">
      <c r="B150" s="90"/>
      <c r="C150" s="90"/>
      <c r="D150" s="90"/>
      <c r="E150" s="90"/>
      <c r="F150" s="90"/>
    </row>
    <row r="151" spans="2:6" x14ac:dyDescent="0.4">
      <c r="B151" s="90"/>
      <c r="C151" s="90"/>
      <c r="D151" s="90"/>
      <c r="E151" s="90"/>
      <c r="F151" s="90"/>
    </row>
    <row r="152" spans="2:6" x14ac:dyDescent="0.4">
      <c r="B152" s="90"/>
      <c r="C152" s="90"/>
      <c r="D152" s="90"/>
      <c r="E152" s="90"/>
      <c r="F152" s="90"/>
    </row>
    <row r="153" spans="2:6" x14ac:dyDescent="0.4">
      <c r="B153" s="90"/>
      <c r="C153" s="90"/>
      <c r="D153" s="90"/>
      <c r="E153" s="90"/>
      <c r="F153" s="90"/>
    </row>
    <row r="154" spans="2:6" x14ac:dyDescent="0.4">
      <c r="B154" s="90"/>
      <c r="C154" s="90"/>
      <c r="D154" s="90"/>
      <c r="E154" s="90"/>
      <c r="F154" s="90"/>
    </row>
    <row r="155" spans="2:6" x14ac:dyDescent="0.4">
      <c r="B155" s="90"/>
      <c r="C155" s="90"/>
      <c r="D155" s="90"/>
      <c r="E155" s="90"/>
      <c r="F155" s="90"/>
    </row>
  </sheetData>
  <mergeCells count="7">
    <mergeCell ref="A1:F1"/>
    <mergeCell ref="A29:C29"/>
    <mergeCell ref="A31:C31"/>
    <mergeCell ref="A36:B36"/>
    <mergeCell ref="A5:E5"/>
    <mergeCell ref="A14:E14"/>
    <mergeCell ref="A15:E15"/>
  </mergeCells>
  <phoneticPr fontId="0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opLeftCell="A2" zoomScale="120" zoomScaleNormal="120" workbookViewId="0">
      <selection activeCell="F16" sqref="F16"/>
    </sheetView>
  </sheetViews>
  <sheetFormatPr baseColWidth="10" defaultColWidth="12.53515625" defaultRowHeight="14.15" x14ac:dyDescent="0.4"/>
  <cols>
    <col min="1" max="1" width="24" style="148" customWidth="1"/>
    <col min="2" max="2" width="7.3046875" style="176" customWidth="1"/>
    <col min="3" max="3" width="9.69140625" style="176" customWidth="1"/>
    <col min="4" max="4" width="8.69140625" style="176" customWidth="1"/>
    <col min="5" max="5" width="13" style="148" customWidth="1"/>
    <col min="6" max="16384" width="12.53515625" style="148"/>
  </cols>
  <sheetData>
    <row r="1" spans="1:4" ht="19.95" customHeight="1" x14ac:dyDescent="0.4">
      <c r="A1" s="448" t="s">
        <v>140</v>
      </c>
      <c r="B1" s="449"/>
      <c r="C1" s="449"/>
      <c r="D1" s="449"/>
    </row>
    <row r="2" spans="1:4" s="165" customFormat="1" ht="15" customHeight="1" x14ac:dyDescent="0.4">
      <c r="A2" s="304"/>
      <c r="B2" s="450" t="s">
        <v>150</v>
      </c>
      <c r="C2" s="450"/>
      <c r="D2" s="450"/>
    </row>
    <row r="3" spans="1:4" s="151" customFormat="1" ht="15" customHeight="1" x14ac:dyDescent="0.3">
      <c r="A3" s="305" t="s">
        <v>151</v>
      </c>
      <c r="B3" s="306">
        <v>80</v>
      </c>
      <c r="C3" s="306">
        <v>120</v>
      </c>
      <c r="D3" s="306">
        <v>160</v>
      </c>
    </row>
    <row r="4" spans="1:4" s="165" customFormat="1" ht="15" customHeight="1" x14ac:dyDescent="0.4">
      <c r="A4" s="258" t="s">
        <v>141</v>
      </c>
      <c r="B4" s="307">
        <f>+$B$17*B3</f>
        <v>4000</v>
      </c>
      <c r="C4" s="307">
        <f>+$B$17*C3</f>
        <v>6000</v>
      </c>
      <c r="D4" s="307">
        <f>+$B$17*D3</f>
        <v>8000</v>
      </c>
    </row>
    <row r="5" spans="1:4" s="165" customFormat="1" ht="15" customHeight="1" x14ac:dyDescent="0.4">
      <c r="A5" s="312" t="s">
        <v>4</v>
      </c>
      <c r="B5" s="313">
        <f>+B4</f>
        <v>4000</v>
      </c>
      <c r="C5" s="313">
        <f>+C4</f>
        <v>6000</v>
      </c>
      <c r="D5" s="313">
        <f>+D4</f>
        <v>8000</v>
      </c>
    </row>
    <row r="6" spans="1:4" s="165" customFormat="1" ht="15" customHeight="1" x14ac:dyDescent="0.4">
      <c r="A6" s="269" t="s">
        <v>142</v>
      </c>
      <c r="B6" s="308">
        <v>320</v>
      </c>
      <c r="C6" s="308">
        <v>480</v>
      </c>
      <c r="D6" s="308">
        <v>640</v>
      </c>
    </row>
    <row r="7" spans="1:4" s="165" customFormat="1" ht="15" customHeight="1" x14ac:dyDescent="0.4">
      <c r="A7" s="269" t="s">
        <v>143</v>
      </c>
      <c r="B7" s="308">
        <v>96</v>
      </c>
      <c r="C7" s="308">
        <v>144</v>
      </c>
      <c r="D7" s="308">
        <v>192</v>
      </c>
    </row>
    <row r="8" spans="1:4" s="165" customFormat="1" ht="15" customHeight="1" x14ac:dyDescent="0.4">
      <c r="A8" s="269" t="s">
        <v>144</v>
      </c>
      <c r="B8" s="308">
        <v>102</v>
      </c>
      <c r="C8" s="308">
        <v>150</v>
      </c>
      <c r="D8" s="308">
        <v>198</v>
      </c>
    </row>
    <row r="9" spans="1:4" s="165" customFormat="1" ht="15" customHeight="1" x14ac:dyDescent="0.4">
      <c r="A9" s="269" t="s">
        <v>145</v>
      </c>
      <c r="B9" s="308">
        <v>105</v>
      </c>
      <c r="C9" s="308">
        <v>156</v>
      </c>
      <c r="D9" s="308">
        <v>207</v>
      </c>
    </row>
    <row r="10" spans="1:4" s="165" customFormat="1" ht="15" customHeight="1" x14ac:dyDescent="0.4">
      <c r="A10" s="269" t="s">
        <v>146</v>
      </c>
      <c r="B10" s="308">
        <v>957</v>
      </c>
      <c r="C10" s="308">
        <v>957</v>
      </c>
      <c r="D10" s="308">
        <v>957</v>
      </c>
    </row>
    <row r="11" spans="1:4" s="165" customFormat="1" ht="15" customHeight="1" x14ac:dyDescent="0.4">
      <c r="A11" s="269" t="s">
        <v>147</v>
      </c>
      <c r="B11" s="308">
        <v>87</v>
      </c>
      <c r="C11" s="308">
        <v>87</v>
      </c>
      <c r="D11" s="308">
        <v>87</v>
      </c>
    </row>
    <row r="12" spans="1:4" s="165" customFormat="1" ht="15" customHeight="1" x14ac:dyDescent="0.4">
      <c r="A12" s="269" t="s">
        <v>148</v>
      </c>
      <c r="B12" s="308">
        <v>191</v>
      </c>
      <c r="C12" s="308">
        <v>191</v>
      </c>
      <c r="D12" s="308">
        <v>191</v>
      </c>
    </row>
    <row r="13" spans="1:4" s="165" customFormat="1" ht="15" customHeight="1" x14ac:dyDescent="0.4">
      <c r="A13" s="269" t="s">
        <v>149</v>
      </c>
      <c r="B13" s="308">
        <v>300</v>
      </c>
      <c r="C13" s="308">
        <v>300</v>
      </c>
      <c r="D13" s="308">
        <v>300</v>
      </c>
    </row>
    <row r="14" spans="1:4" s="165" customFormat="1" ht="15" customHeight="1" x14ac:dyDescent="0.4">
      <c r="A14" s="270" t="s">
        <v>18</v>
      </c>
      <c r="B14" s="309">
        <f>+SUM(B6:B13)</f>
        <v>2158</v>
      </c>
      <c r="C14" s="309">
        <f>+SUM(C6:C13)</f>
        <v>2465</v>
      </c>
      <c r="D14" s="309">
        <f>+SUM(D6:D13)</f>
        <v>2772</v>
      </c>
    </row>
    <row r="15" spans="1:4" s="165" customFormat="1" ht="15" customHeight="1" x14ac:dyDescent="0.4">
      <c r="A15" s="310" t="s">
        <v>65</v>
      </c>
      <c r="B15" s="311">
        <f>+B5-B14</f>
        <v>1842</v>
      </c>
      <c r="C15" s="311">
        <f>+C5-C14</f>
        <v>3535</v>
      </c>
      <c r="D15" s="311">
        <f>+D5-D14</f>
        <v>5228</v>
      </c>
    </row>
    <row r="16" spans="1:4" ht="15" customHeight="1" x14ac:dyDescent="0.4">
      <c r="B16" s="148"/>
      <c r="C16" s="148"/>
      <c r="D16" s="148"/>
    </row>
    <row r="17" spans="1:4" ht="15" customHeight="1" x14ac:dyDescent="0.4">
      <c r="A17" s="314" t="s">
        <v>262</v>
      </c>
      <c r="B17" s="314">
        <v>50</v>
      </c>
      <c r="C17" s="148"/>
      <c r="D17" s="148"/>
    </row>
    <row r="18" spans="1:4" ht="16.95" customHeight="1" x14ac:dyDescent="0.4">
      <c r="B18" s="148"/>
      <c r="C18" s="148"/>
      <c r="D18" s="148"/>
    </row>
    <row r="19" spans="1:4" ht="16.95" customHeight="1" x14ac:dyDescent="0.4">
      <c r="B19" s="148"/>
      <c r="C19" s="148"/>
      <c r="D19" s="148"/>
    </row>
    <row r="20" spans="1:4" ht="16.95" customHeight="1" x14ac:dyDescent="0.4">
      <c r="B20" s="148"/>
      <c r="C20" s="148"/>
      <c r="D20" s="148"/>
    </row>
    <row r="21" spans="1:4" ht="16.95" customHeight="1" x14ac:dyDescent="0.4">
      <c r="B21" s="148"/>
      <c r="C21" s="148"/>
      <c r="D21" s="148"/>
    </row>
    <row r="22" spans="1:4" ht="16.95" customHeight="1" x14ac:dyDescent="0.4">
      <c r="B22" s="148"/>
      <c r="C22" s="148"/>
      <c r="D22" s="148"/>
    </row>
    <row r="23" spans="1:4" x14ac:dyDescent="0.4">
      <c r="B23" s="148"/>
      <c r="C23" s="148"/>
      <c r="D23" s="148"/>
    </row>
    <row r="24" spans="1:4" x14ac:dyDescent="0.4">
      <c r="B24" s="148"/>
      <c r="C24" s="148"/>
      <c r="D24" s="148"/>
    </row>
    <row r="25" spans="1:4" x14ac:dyDescent="0.4">
      <c r="B25" s="148"/>
      <c r="C25" s="148"/>
      <c r="D25" s="148"/>
    </row>
    <row r="26" spans="1:4" x14ac:dyDescent="0.4">
      <c r="B26" s="148"/>
      <c r="C26" s="148"/>
      <c r="D26" s="148"/>
    </row>
    <row r="27" spans="1:4" x14ac:dyDescent="0.4">
      <c r="B27" s="148"/>
      <c r="C27" s="148"/>
      <c r="D27" s="148"/>
    </row>
    <row r="28" spans="1:4" x14ac:dyDescent="0.4">
      <c r="B28" s="148"/>
      <c r="C28" s="148"/>
      <c r="D28" s="148"/>
    </row>
    <row r="29" spans="1:4" x14ac:dyDescent="0.4">
      <c r="B29" s="148"/>
      <c r="C29" s="148"/>
      <c r="D29" s="148"/>
    </row>
    <row r="30" spans="1:4" x14ac:dyDescent="0.4">
      <c r="B30" s="148"/>
      <c r="C30" s="148"/>
      <c r="D30" s="148"/>
    </row>
    <row r="31" spans="1:4" x14ac:dyDescent="0.4">
      <c r="B31" s="148"/>
      <c r="C31" s="148"/>
      <c r="D31" s="148"/>
    </row>
    <row r="32" spans="1:4" x14ac:dyDescent="0.4">
      <c r="B32" s="148"/>
      <c r="C32" s="148"/>
      <c r="D32" s="148"/>
    </row>
    <row r="33" spans="2:4" x14ac:dyDescent="0.4">
      <c r="B33" s="148"/>
      <c r="C33" s="148"/>
      <c r="D33" s="148"/>
    </row>
    <row r="34" spans="2:4" x14ac:dyDescent="0.4">
      <c r="B34" s="148"/>
      <c r="C34" s="148"/>
      <c r="D34" s="148"/>
    </row>
    <row r="35" spans="2:4" x14ac:dyDescent="0.4">
      <c r="B35" s="148"/>
      <c r="C35" s="148"/>
      <c r="D35" s="148"/>
    </row>
    <row r="36" spans="2:4" x14ac:dyDescent="0.4">
      <c r="B36" s="148"/>
      <c r="C36" s="148"/>
      <c r="D36" s="148"/>
    </row>
    <row r="37" spans="2:4" x14ac:dyDescent="0.4">
      <c r="B37" s="148"/>
      <c r="C37" s="148"/>
      <c r="D37" s="148"/>
    </row>
    <row r="38" spans="2:4" x14ac:dyDescent="0.4">
      <c r="B38" s="148"/>
      <c r="C38" s="148"/>
      <c r="D38" s="148"/>
    </row>
    <row r="39" spans="2:4" x14ac:dyDescent="0.4">
      <c r="B39" s="148"/>
      <c r="C39" s="148"/>
      <c r="D39" s="148"/>
    </row>
    <row r="40" spans="2:4" x14ac:dyDescent="0.4">
      <c r="B40" s="148"/>
      <c r="C40" s="148"/>
      <c r="D40" s="148"/>
    </row>
    <row r="41" spans="2:4" x14ac:dyDescent="0.4">
      <c r="B41" s="148"/>
      <c r="C41" s="148"/>
      <c r="D41" s="148"/>
    </row>
    <row r="42" spans="2:4" x14ac:dyDescent="0.4">
      <c r="B42" s="148"/>
      <c r="C42" s="148"/>
      <c r="D42" s="148"/>
    </row>
    <row r="43" spans="2:4" x14ac:dyDescent="0.4">
      <c r="B43" s="148"/>
      <c r="C43" s="148"/>
      <c r="D43" s="148"/>
    </row>
    <row r="44" spans="2:4" x14ac:dyDescent="0.4">
      <c r="B44" s="148"/>
      <c r="C44" s="148"/>
      <c r="D44" s="148"/>
    </row>
    <row r="45" spans="2:4" x14ac:dyDescent="0.4">
      <c r="B45" s="148"/>
      <c r="C45" s="148"/>
      <c r="D45" s="148"/>
    </row>
    <row r="46" spans="2:4" x14ac:dyDescent="0.4">
      <c r="B46" s="148"/>
      <c r="C46" s="148"/>
      <c r="D46" s="148"/>
    </row>
    <row r="47" spans="2:4" x14ac:dyDescent="0.4">
      <c r="B47" s="148"/>
      <c r="C47" s="148"/>
      <c r="D47" s="148"/>
    </row>
    <row r="48" spans="2:4" x14ac:dyDescent="0.4">
      <c r="B48" s="148"/>
      <c r="C48" s="148"/>
      <c r="D48" s="148"/>
    </row>
    <row r="49" spans="2:4" x14ac:dyDescent="0.4">
      <c r="B49" s="148"/>
      <c r="C49" s="148"/>
      <c r="D49" s="148"/>
    </row>
    <row r="50" spans="2:4" x14ac:dyDescent="0.4">
      <c r="B50" s="148"/>
      <c r="C50" s="148"/>
      <c r="D50" s="148"/>
    </row>
    <row r="51" spans="2:4" x14ac:dyDescent="0.4">
      <c r="B51" s="148"/>
      <c r="C51" s="148"/>
      <c r="D51" s="148"/>
    </row>
    <row r="52" spans="2:4" x14ac:dyDescent="0.4">
      <c r="B52" s="148"/>
      <c r="C52" s="148"/>
      <c r="D52" s="148"/>
    </row>
    <row r="53" spans="2:4" x14ac:dyDescent="0.4">
      <c r="B53" s="148"/>
      <c r="C53" s="148"/>
      <c r="D53" s="148"/>
    </row>
    <row r="54" spans="2:4" x14ac:dyDescent="0.4">
      <c r="B54" s="148"/>
      <c r="C54" s="148"/>
      <c r="D54" s="148"/>
    </row>
    <row r="55" spans="2:4" x14ac:dyDescent="0.4">
      <c r="B55" s="148"/>
      <c r="C55" s="148"/>
      <c r="D55" s="148"/>
    </row>
    <row r="56" spans="2:4" x14ac:dyDescent="0.4">
      <c r="B56" s="148"/>
      <c r="C56" s="148"/>
      <c r="D56" s="148"/>
    </row>
    <row r="57" spans="2:4" x14ac:dyDescent="0.4">
      <c r="B57" s="148"/>
      <c r="C57" s="148"/>
      <c r="D57" s="148"/>
    </row>
    <row r="58" spans="2:4" x14ac:dyDescent="0.4">
      <c r="B58" s="148"/>
      <c r="C58" s="148"/>
      <c r="D58" s="148"/>
    </row>
    <row r="59" spans="2:4" x14ac:dyDescent="0.4">
      <c r="B59" s="148"/>
      <c r="C59" s="148"/>
      <c r="D59" s="148"/>
    </row>
    <row r="60" spans="2:4" x14ac:dyDescent="0.4">
      <c r="B60" s="148"/>
      <c r="C60" s="148"/>
      <c r="D60" s="148"/>
    </row>
    <row r="61" spans="2:4" x14ac:dyDescent="0.4">
      <c r="B61" s="148"/>
      <c r="C61" s="148"/>
      <c r="D61" s="148"/>
    </row>
    <row r="62" spans="2:4" x14ac:dyDescent="0.4">
      <c r="B62" s="148"/>
      <c r="C62" s="148"/>
      <c r="D62" s="148"/>
    </row>
    <row r="63" spans="2:4" x14ac:dyDescent="0.4">
      <c r="B63" s="148"/>
      <c r="C63" s="148"/>
      <c r="D63" s="148"/>
    </row>
    <row r="64" spans="2:4" x14ac:dyDescent="0.4">
      <c r="B64" s="148"/>
      <c r="C64" s="148"/>
      <c r="D64" s="148"/>
    </row>
    <row r="65" spans="2:4" x14ac:dyDescent="0.4">
      <c r="B65" s="148"/>
      <c r="C65" s="148"/>
      <c r="D65" s="148"/>
    </row>
    <row r="66" spans="2:4" x14ac:dyDescent="0.4">
      <c r="B66" s="148"/>
      <c r="C66" s="148"/>
      <c r="D66" s="148"/>
    </row>
    <row r="67" spans="2:4" x14ac:dyDescent="0.4">
      <c r="B67" s="148"/>
      <c r="C67" s="148"/>
      <c r="D67" s="148"/>
    </row>
    <row r="68" spans="2:4" x14ac:dyDescent="0.4">
      <c r="B68" s="148"/>
      <c r="C68" s="148"/>
      <c r="D68" s="148"/>
    </row>
    <row r="69" spans="2:4" x14ac:dyDescent="0.4">
      <c r="B69" s="148"/>
      <c r="C69" s="148"/>
      <c r="D69" s="148"/>
    </row>
    <row r="70" spans="2:4" x14ac:dyDescent="0.4">
      <c r="B70" s="148"/>
      <c r="C70" s="148"/>
      <c r="D70" s="148"/>
    </row>
    <row r="71" spans="2:4" x14ac:dyDescent="0.4">
      <c r="B71" s="148"/>
      <c r="C71" s="148"/>
      <c r="D71" s="148"/>
    </row>
    <row r="72" spans="2:4" x14ac:dyDescent="0.4">
      <c r="B72" s="148"/>
      <c r="C72" s="148"/>
      <c r="D72" s="148"/>
    </row>
    <row r="73" spans="2:4" x14ac:dyDescent="0.4">
      <c r="B73" s="148"/>
      <c r="C73" s="148"/>
      <c r="D73" s="148"/>
    </row>
    <row r="74" spans="2:4" x14ac:dyDescent="0.4">
      <c r="B74" s="148"/>
      <c r="C74" s="148"/>
      <c r="D74" s="148"/>
    </row>
    <row r="75" spans="2:4" x14ac:dyDescent="0.4">
      <c r="B75" s="148"/>
      <c r="C75" s="148"/>
      <c r="D75" s="148"/>
    </row>
    <row r="76" spans="2:4" x14ac:dyDescent="0.4">
      <c r="B76" s="148"/>
      <c r="C76" s="148"/>
      <c r="D76" s="148"/>
    </row>
    <row r="77" spans="2:4" x14ac:dyDescent="0.4">
      <c r="B77" s="148"/>
      <c r="C77" s="148"/>
      <c r="D77" s="148"/>
    </row>
    <row r="78" spans="2:4" x14ac:dyDescent="0.4">
      <c r="B78" s="148"/>
      <c r="C78" s="148"/>
      <c r="D78" s="148"/>
    </row>
    <row r="79" spans="2:4" x14ac:dyDescent="0.4">
      <c r="B79" s="148"/>
      <c r="C79" s="148"/>
      <c r="D79" s="148"/>
    </row>
    <row r="80" spans="2:4" x14ac:dyDescent="0.4">
      <c r="B80" s="148"/>
      <c r="C80" s="148"/>
      <c r="D80" s="148"/>
    </row>
    <row r="81" spans="2:4" x14ac:dyDescent="0.4">
      <c r="B81" s="148"/>
      <c r="C81" s="148"/>
      <c r="D81" s="148"/>
    </row>
    <row r="82" spans="2:4" x14ac:dyDescent="0.4">
      <c r="B82" s="148"/>
      <c r="C82" s="148"/>
      <c r="D82" s="148"/>
    </row>
    <row r="83" spans="2:4" x14ac:dyDescent="0.4">
      <c r="B83" s="148"/>
      <c r="C83" s="148"/>
      <c r="D83" s="148"/>
    </row>
    <row r="84" spans="2:4" x14ac:dyDescent="0.4">
      <c r="B84" s="148"/>
      <c r="C84" s="148"/>
      <c r="D84" s="148"/>
    </row>
    <row r="85" spans="2:4" x14ac:dyDescent="0.4">
      <c r="B85" s="148"/>
      <c r="C85" s="148"/>
      <c r="D85" s="148"/>
    </row>
    <row r="86" spans="2:4" x14ac:dyDescent="0.4">
      <c r="B86" s="148"/>
      <c r="C86" s="148"/>
      <c r="D86" s="148"/>
    </row>
    <row r="87" spans="2:4" x14ac:dyDescent="0.4">
      <c r="B87" s="148"/>
      <c r="C87" s="148"/>
      <c r="D87" s="148"/>
    </row>
    <row r="88" spans="2:4" x14ac:dyDescent="0.4">
      <c r="B88" s="148"/>
      <c r="C88" s="148"/>
      <c r="D88" s="148"/>
    </row>
    <row r="89" spans="2:4" x14ac:dyDescent="0.4">
      <c r="B89" s="148"/>
      <c r="C89" s="148"/>
      <c r="D89" s="148"/>
    </row>
    <row r="90" spans="2:4" x14ac:dyDescent="0.4">
      <c r="B90" s="148"/>
      <c r="C90" s="148"/>
      <c r="D90" s="148"/>
    </row>
    <row r="91" spans="2:4" x14ac:dyDescent="0.4">
      <c r="B91" s="148"/>
      <c r="C91" s="148"/>
      <c r="D91" s="148"/>
    </row>
    <row r="92" spans="2:4" x14ac:dyDescent="0.4">
      <c r="B92" s="148"/>
      <c r="C92" s="148"/>
      <c r="D92" s="148"/>
    </row>
    <row r="93" spans="2:4" x14ac:dyDescent="0.4">
      <c r="B93" s="148"/>
      <c r="C93" s="148"/>
      <c r="D93" s="148"/>
    </row>
    <row r="94" spans="2:4" x14ac:dyDescent="0.4">
      <c r="B94" s="148"/>
      <c r="C94" s="148"/>
      <c r="D94" s="148"/>
    </row>
    <row r="95" spans="2:4" x14ac:dyDescent="0.4">
      <c r="B95" s="148"/>
      <c r="C95" s="148"/>
      <c r="D95" s="148"/>
    </row>
    <row r="96" spans="2:4" x14ac:dyDescent="0.4">
      <c r="B96" s="148"/>
      <c r="C96" s="148"/>
      <c r="D96" s="148"/>
    </row>
    <row r="97" spans="2:4" x14ac:dyDescent="0.4">
      <c r="B97" s="148"/>
      <c r="C97" s="148"/>
      <c r="D97" s="148"/>
    </row>
    <row r="98" spans="2:4" x14ac:dyDescent="0.4">
      <c r="B98" s="148"/>
      <c r="C98" s="148"/>
      <c r="D98" s="148"/>
    </row>
    <row r="99" spans="2:4" x14ac:dyDescent="0.4">
      <c r="B99" s="148"/>
      <c r="C99" s="148"/>
      <c r="D99" s="148"/>
    </row>
    <row r="100" spans="2:4" x14ac:dyDescent="0.4">
      <c r="B100" s="148"/>
      <c r="C100" s="148"/>
      <c r="D100" s="148"/>
    </row>
    <row r="101" spans="2:4" x14ac:dyDescent="0.4">
      <c r="B101" s="148"/>
      <c r="C101" s="148"/>
      <c r="D101" s="148"/>
    </row>
    <row r="102" spans="2:4" x14ac:dyDescent="0.4">
      <c r="B102" s="148"/>
      <c r="C102" s="148"/>
      <c r="D102" s="148"/>
    </row>
    <row r="103" spans="2:4" x14ac:dyDescent="0.4">
      <c r="B103" s="148"/>
      <c r="C103" s="148"/>
      <c r="D103" s="148"/>
    </row>
    <row r="104" spans="2:4" x14ac:dyDescent="0.4">
      <c r="B104" s="148"/>
      <c r="C104" s="148"/>
      <c r="D104" s="148"/>
    </row>
    <row r="105" spans="2:4" x14ac:dyDescent="0.4">
      <c r="B105" s="148"/>
      <c r="C105" s="148"/>
      <c r="D105" s="148"/>
    </row>
    <row r="106" spans="2:4" x14ac:dyDescent="0.4">
      <c r="B106" s="148"/>
      <c r="C106" s="148"/>
      <c r="D106" s="148"/>
    </row>
    <row r="107" spans="2:4" x14ac:dyDescent="0.4">
      <c r="B107" s="148"/>
      <c r="C107" s="148"/>
      <c r="D107" s="148"/>
    </row>
    <row r="108" spans="2:4" x14ac:dyDescent="0.4">
      <c r="B108" s="148"/>
      <c r="C108" s="148"/>
      <c r="D108" s="148"/>
    </row>
    <row r="109" spans="2:4" x14ac:dyDescent="0.4">
      <c r="B109" s="148"/>
      <c r="C109" s="148"/>
      <c r="D109" s="148"/>
    </row>
    <row r="110" spans="2:4" x14ac:dyDescent="0.4">
      <c r="B110" s="148"/>
      <c r="C110" s="148"/>
      <c r="D110" s="148"/>
    </row>
    <row r="111" spans="2:4" x14ac:dyDescent="0.4">
      <c r="B111" s="148"/>
      <c r="C111" s="148"/>
      <c r="D111" s="148"/>
    </row>
    <row r="112" spans="2:4" x14ac:dyDescent="0.4">
      <c r="B112" s="148"/>
      <c r="C112" s="148"/>
      <c r="D112" s="148"/>
    </row>
    <row r="113" spans="2:4" x14ac:dyDescent="0.4">
      <c r="B113" s="148"/>
      <c r="C113" s="148"/>
      <c r="D113" s="148"/>
    </row>
    <row r="114" spans="2:4" x14ac:dyDescent="0.4">
      <c r="B114" s="148"/>
      <c r="C114" s="148"/>
      <c r="D114" s="148"/>
    </row>
    <row r="115" spans="2:4" x14ac:dyDescent="0.4">
      <c r="B115" s="148"/>
      <c r="C115" s="148"/>
      <c r="D115" s="148"/>
    </row>
    <row r="116" spans="2:4" x14ac:dyDescent="0.4">
      <c r="B116" s="148"/>
      <c r="C116" s="148"/>
      <c r="D116" s="148"/>
    </row>
    <row r="117" spans="2:4" x14ac:dyDescent="0.4">
      <c r="B117" s="148"/>
      <c r="C117" s="148"/>
      <c r="D117" s="148"/>
    </row>
    <row r="118" spans="2:4" x14ac:dyDescent="0.4">
      <c r="B118" s="148"/>
      <c r="C118" s="148"/>
      <c r="D118" s="148"/>
    </row>
    <row r="119" spans="2:4" x14ac:dyDescent="0.4">
      <c r="B119" s="148"/>
      <c r="C119" s="148"/>
      <c r="D119" s="148"/>
    </row>
    <row r="120" spans="2:4" x14ac:dyDescent="0.4">
      <c r="B120" s="148"/>
      <c r="C120" s="148"/>
      <c r="D120" s="148"/>
    </row>
    <row r="121" spans="2:4" x14ac:dyDescent="0.4">
      <c r="B121" s="148"/>
      <c r="C121" s="148"/>
      <c r="D121" s="148"/>
    </row>
    <row r="122" spans="2:4" x14ac:dyDescent="0.4">
      <c r="B122" s="148"/>
      <c r="C122" s="148"/>
      <c r="D122" s="148"/>
    </row>
    <row r="123" spans="2:4" x14ac:dyDescent="0.4">
      <c r="B123" s="148"/>
      <c r="C123" s="148"/>
      <c r="D123" s="148"/>
    </row>
    <row r="124" spans="2:4" x14ac:dyDescent="0.4">
      <c r="B124" s="148"/>
      <c r="C124" s="148"/>
      <c r="D124" s="148"/>
    </row>
    <row r="125" spans="2:4" x14ac:dyDescent="0.4">
      <c r="B125" s="148"/>
      <c r="C125" s="148"/>
      <c r="D125" s="148"/>
    </row>
    <row r="126" spans="2:4" x14ac:dyDescent="0.4">
      <c r="B126" s="148"/>
      <c r="C126" s="148"/>
      <c r="D126" s="148"/>
    </row>
    <row r="127" spans="2:4" x14ac:dyDescent="0.4">
      <c r="B127" s="148"/>
      <c r="C127" s="148"/>
      <c r="D127" s="148"/>
    </row>
    <row r="128" spans="2:4" x14ac:dyDescent="0.4">
      <c r="B128" s="148"/>
      <c r="C128" s="148"/>
      <c r="D128" s="148"/>
    </row>
    <row r="129" spans="2:4" x14ac:dyDescent="0.4">
      <c r="B129" s="148"/>
      <c r="C129" s="148"/>
      <c r="D129" s="148"/>
    </row>
    <row r="130" spans="2:4" x14ac:dyDescent="0.4">
      <c r="B130" s="148"/>
      <c r="C130" s="148"/>
      <c r="D130" s="148"/>
    </row>
    <row r="131" spans="2:4" x14ac:dyDescent="0.4">
      <c r="B131" s="148"/>
      <c r="C131" s="148"/>
      <c r="D131" s="148"/>
    </row>
    <row r="132" spans="2:4" x14ac:dyDescent="0.4">
      <c r="B132" s="148"/>
      <c r="C132" s="148"/>
      <c r="D132" s="148"/>
    </row>
    <row r="133" spans="2:4" x14ac:dyDescent="0.4">
      <c r="B133" s="148"/>
      <c r="C133" s="148"/>
      <c r="D133" s="148"/>
    </row>
    <row r="134" spans="2:4" x14ac:dyDescent="0.4">
      <c r="B134" s="148"/>
      <c r="C134" s="148"/>
      <c r="D134" s="148"/>
    </row>
    <row r="135" spans="2:4" x14ac:dyDescent="0.4">
      <c r="B135" s="148"/>
      <c r="C135" s="148"/>
      <c r="D135" s="148"/>
    </row>
    <row r="136" spans="2:4" x14ac:dyDescent="0.4">
      <c r="B136" s="148"/>
      <c r="C136" s="148"/>
      <c r="D136" s="148"/>
    </row>
    <row r="137" spans="2:4" x14ac:dyDescent="0.4">
      <c r="B137" s="148"/>
      <c r="C137" s="148"/>
      <c r="D137" s="148"/>
    </row>
    <row r="138" spans="2:4" x14ac:dyDescent="0.4">
      <c r="B138" s="148"/>
      <c r="C138" s="148"/>
      <c r="D138" s="148"/>
    </row>
    <row r="139" spans="2:4" x14ac:dyDescent="0.4">
      <c r="B139" s="148"/>
      <c r="C139" s="148"/>
      <c r="D139" s="148"/>
    </row>
    <row r="140" spans="2:4" x14ac:dyDescent="0.4">
      <c r="B140" s="148"/>
      <c r="C140" s="148"/>
      <c r="D140" s="148"/>
    </row>
    <row r="141" spans="2:4" x14ac:dyDescent="0.4">
      <c r="B141" s="148"/>
      <c r="C141" s="148"/>
      <c r="D141" s="148"/>
    </row>
    <row r="142" spans="2:4" x14ac:dyDescent="0.4">
      <c r="B142" s="148"/>
      <c r="C142" s="148"/>
      <c r="D142" s="148"/>
    </row>
    <row r="143" spans="2:4" x14ac:dyDescent="0.4">
      <c r="B143" s="148"/>
      <c r="C143" s="148"/>
      <c r="D143" s="148"/>
    </row>
    <row r="144" spans="2:4" x14ac:dyDescent="0.4">
      <c r="B144" s="148"/>
      <c r="C144" s="148"/>
      <c r="D144" s="148"/>
    </row>
    <row r="145" spans="2:4" x14ac:dyDescent="0.4">
      <c r="B145" s="148"/>
      <c r="C145" s="148"/>
      <c r="D145" s="148"/>
    </row>
    <row r="146" spans="2:4" x14ac:dyDescent="0.4">
      <c r="B146" s="148"/>
      <c r="C146" s="148"/>
      <c r="D146" s="148"/>
    </row>
  </sheetData>
  <mergeCells count="2">
    <mergeCell ref="A1:D1"/>
    <mergeCell ref="B2:D2"/>
  </mergeCells>
  <phoneticPr fontId="0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F21"/>
  <sheetViews>
    <sheetView topLeftCell="A7" zoomScale="120" zoomScaleNormal="120" workbookViewId="0">
      <selection activeCell="H28" sqref="H28"/>
    </sheetView>
  </sheetViews>
  <sheetFormatPr baseColWidth="10" defaultColWidth="11.3828125" defaultRowHeight="14.15" x14ac:dyDescent="0.4"/>
  <cols>
    <col min="1" max="1" width="40" style="349" customWidth="1"/>
    <col min="2" max="5" width="12.3828125" style="316" customWidth="1"/>
    <col min="6" max="6" width="12.69140625" style="316" customWidth="1"/>
    <col min="7" max="16384" width="11.3828125" style="316"/>
  </cols>
  <sheetData>
    <row r="1" spans="1:5" ht="22.5" customHeight="1" x14ac:dyDescent="0.4">
      <c r="A1" s="451" t="s">
        <v>263</v>
      </c>
      <c r="B1" s="452"/>
      <c r="C1" s="452"/>
      <c r="D1" s="452"/>
      <c r="E1" s="453"/>
    </row>
    <row r="2" spans="1:5" ht="10.199999999999999" customHeight="1" x14ac:dyDescent="0.4">
      <c r="A2" s="317"/>
      <c r="B2" s="222"/>
      <c r="C2" s="222"/>
      <c r="D2" s="222"/>
      <c r="E2" s="318"/>
    </row>
    <row r="3" spans="1:5" x14ac:dyDescent="0.4">
      <c r="A3" s="319" t="s">
        <v>37</v>
      </c>
      <c r="B3" s="320">
        <f>+'GL-RBSilage'!C8</f>
        <v>36170</v>
      </c>
      <c r="C3" s="222"/>
      <c r="D3" s="222"/>
      <c r="E3" s="318"/>
    </row>
    <row r="4" spans="1:5" ht="9" customHeight="1" x14ac:dyDescent="0.4">
      <c r="A4" s="317"/>
      <c r="B4" s="321"/>
      <c r="C4" s="222"/>
      <c r="D4" s="222"/>
      <c r="E4" s="318"/>
    </row>
    <row r="5" spans="1:5" x14ac:dyDescent="0.4">
      <c r="A5" s="322"/>
      <c r="B5" s="323" t="s">
        <v>264</v>
      </c>
      <c r="C5" s="324"/>
      <c r="D5" s="354"/>
      <c r="E5" s="325"/>
    </row>
    <row r="6" spans="1:5" x14ac:dyDescent="0.4">
      <c r="A6" s="326" t="s">
        <v>49</v>
      </c>
      <c r="B6" s="327">
        <v>100</v>
      </c>
      <c r="C6" s="328"/>
      <c r="D6" s="355"/>
      <c r="E6" s="329"/>
    </row>
    <row r="7" spans="1:5" x14ac:dyDescent="0.4">
      <c r="A7" s="326" t="s">
        <v>38</v>
      </c>
      <c r="B7" s="327">
        <f>+'GL-RBSilage'!F20</f>
        <v>1037.2824000000001</v>
      </c>
      <c r="C7" s="330"/>
      <c r="D7" s="356"/>
      <c r="E7" s="331"/>
    </row>
    <row r="8" spans="1:5" x14ac:dyDescent="0.4">
      <c r="A8" s="332" t="s">
        <v>39</v>
      </c>
      <c r="B8" s="333">
        <f>+'GL-RBSilage'!F24</f>
        <v>12</v>
      </c>
      <c r="C8" s="330"/>
      <c r="D8" s="356"/>
      <c r="E8" s="331"/>
    </row>
    <row r="9" spans="1:5" ht="8.5" customHeight="1" x14ac:dyDescent="0.4">
      <c r="A9" s="334"/>
      <c r="B9" s="335"/>
      <c r="C9" s="336"/>
      <c r="D9" s="321"/>
      <c r="E9" s="337"/>
    </row>
    <row r="10" spans="1:5" x14ac:dyDescent="0.4">
      <c r="A10" s="317"/>
      <c r="B10" s="454" t="s">
        <v>43</v>
      </c>
      <c r="C10" s="454"/>
      <c r="D10" s="454"/>
      <c r="E10" s="454"/>
    </row>
    <row r="11" spans="1:5" s="340" customFormat="1" x14ac:dyDescent="0.3">
      <c r="A11" s="338"/>
      <c r="B11" s="339" t="s">
        <v>61</v>
      </c>
      <c r="C11" s="339" t="s">
        <v>62</v>
      </c>
      <c r="D11" s="339" t="s">
        <v>63</v>
      </c>
      <c r="E11" s="339" t="s">
        <v>64</v>
      </c>
    </row>
    <row r="12" spans="1:5" x14ac:dyDescent="0.4">
      <c r="A12" s="341" t="s">
        <v>45</v>
      </c>
      <c r="B12" s="327">
        <f>+MILCH!F21</f>
        <v>1939.5868611111111</v>
      </c>
      <c r="C12" s="327">
        <v>750</v>
      </c>
      <c r="D12" s="327">
        <v>335</v>
      </c>
      <c r="E12" s="327">
        <v>125</v>
      </c>
    </row>
    <row r="13" spans="1:5" x14ac:dyDescent="0.4">
      <c r="A13" s="341" t="s">
        <v>48</v>
      </c>
      <c r="B13" s="327">
        <f>+MILCH!F25</f>
        <v>85</v>
      </c>
      <c r="C13" s="327">
        <v>40</v>
      </c>
      <c r="D13" s="327">
        <v>25</v>
      </c>
      <c r="E13" s="327">
        <v>10</v>
      </c>
    </row>
    <row r="14" spans="1:5" ht="17.5" customHeight="1" x14ac:dyDescent="0.4">
      <c r="A14" s="341" t="s">
        <v>265</v>
      </c>
      <c r="B14" s="327">
        <f>MILCH!F23</f>
        <v>26300</v>
      </c>
      <c r="C14" s="327">
        <v>31580</v>
      </c>
      <c r="D14" s="327">
        <v>4200</v>
      </c>
      <c r="E14" s="327">
        <v>4350</v>
      </c>
    </row>
    <row r="15" spans="1:5" x14ac:dyDescent="0.4">
      <c r="A15" s="341" t="s">
        <v>40</v>
      </c>
      <c r="B15" s="343">
        <f>+$B$3</f>
        <v>36170</v>
      </c>
      <c r="C15" s="343">
        <f>+$B$3</f>
        <v>36170</v>
      </c>
      <c r="D15" s="343">
        <f>+$B$3</f>
        <v>36170</v>
      </c>
      <c r="E15" s="343">
        <f>+$B$3</f>
        <v>36170</v>
      </c>
    </row>
    <row r="16" spans="1:5" x14ac:dyDescent="0.4">
      <c r="A16" s="341" t="s">
        <v>44</v>
      </c>
      <c r="B16" s="344">
        <f>B15/B14</f>
        <v>1.3752851711026617</v>
      </c>
      <c r="C16" s="344">
        <f>C15/C14</f>
        <v>1.1453451551614946</v>
      </c>
      <c r="D16" s="344">
        <f>D15/D14</f>
        <v>8.6119047619047624</v>
      </c>
      <c r="E16" s="344">
        <f>E15/E14</f>
        <v>8.3149425287356316</v>
      </c>
    </row>
    <row r="17" spans="1:6" ht="28.3" x14ac:dyDescent="0.4">
      <c r="A17" s="341" t="s">
        <v>46</v>
      </c>
      <c r="B17" s="343">
        <f>+B12*B16</f>
        <v>2667.4850481516692</v>
      </c>
      <c r="C17" s="343">
        <f>+C12*C16</f>
        <v>859.00886637112092</v>
      </c>
      <c r="D17" s="343">
        <f>+D12*D16</f>
        <v>2884.9880952380954</v>
      </c>
      <c r="E17" s="343">
        <f>+E12*E16</f>
        <v>1039.367816091954</v>
      </c>
    </row>
    <row r="18" spans="1:6" ht="17.5" customHeight="1" thickBot="1" x14ac:dyDescent="0.45">
      <c r="A18" s="341" t="s">
        <v>47</v>
      </c>
      <c r="B18" s="327">
        <f>$B$7</f>
        <v>1037.2824000000001</v>
      </c>
      <c r="C18" s="327">
        <f>$B$7</f>
        <v>1037.2824000000001</v>
      </c>
      <c r="D18" s="327">
        <f>$B$7</f>
        <v>1037.2824000000001</v>
      </c>
      <c r="E18" s="327">
        <f>$B$7</f>
        <v>1037.2824000000001</v>
      </c>
    </row>
    <row r="19" spans="1:6" s="345" customFormat="1" ht="16.95" customHeight="1" thickTop="1" x14ac:dyDescent="0.4">
      <c r="A19" s="350" t="s">
        <v>41</v>
      </c>
      <c r="B19" s="351">
        <f>B17-B18</f>
        <v>1630.2026481516691</v>
      </c>
      <c r="C19" s="351">
        <f>C17-C18</f>
        <v>-178.27353362887914</v>
      </c>
      <c r="D19" s="351">
        <f>D17-D18</f>
        <v>1847.7056952380954</v>
      </c>
      <c r="E19" s="351">
        <f>E17-E18</f>
        <v>2.0854160919539027</v>
      </c>
    </row>
    <row r="20" spans="1:6" s="345" customFormat="1" ht="16.95" customHeight="1" x14ac:dyDescent="0.4">
      <c r="A20" s="352" t="s">
        <v>42</v>
      </c>
      <c r="B20" s="353">
        <f>B19/(B13*B16+B8)</f>
        <v>12.647108345419356</v>
      </c>
      <c r="C20" s="353">
        <f>C19/(C13*C16+C8)</f>
        <v>-3.8912622283660512</v>
      </c>
      <c r="D20" s="353">
        <f>D19/(D13*D16+D8)</f>
        <v>8.5820999944705552</v>
      </c>
      <c r="E20" s="353">
        <f>E19/(E13*E16+E8)</f>
        <v>2.508034282554459E-2</v>
      </c>
    </row>
    <row r="21" spans="1:6" x14ac:dyDescent="0.4">
      <c r="A21" s="346"/>
      <c r="B21" s="347"/>
      <c r="C21" s="347"/>
      <c r="D21" s="347"/>
      <c r="E21" s="347"/>
      <c r="F21" s="348"/>
    </row>
  </sheetData>
  <mergeCells count="2">
    <mergeCell ref="A1:E1"/>
    <mergeCell ref="B10:E10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&amp;CLandwirtschaftliche Betriebswirtschaftslehre !</oddHeader>
    <oddFooter>&amp;L&amp;F&amp;R&amp;"Arial,Fett Kursiv"Leopold Kirner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20" zoomScaleNormal="120" workbookViewId="0">
      <selection activeCell="D19" sqref="D19"/>
    </sheetView>
  </sheetViews>
  <sheetFormatPr baseColWidth="10" defaultColWidth="11.3828125" defaultRowHeight="12.9" x14ac:dyDescent="0.35"/>
  <cols>
    <col min="1" max="1" width="25" style="315" customWidth="1"/>
    <col min="2" max="2" width="9.3828125" style="357" customWidth="1"/>
    <col min="3" max="6" width="9.69140625" style="357" customWidth="1"/>
    <col min="7" max="16384" width="11.3828125" style="315"/>
  </cols>
  <sheetData>
    <row r="1" spans="1:6" ht="18.45" x14ac:dyDescent="0.5">
      <c r="A1" s="457" t="s">
        <v>266</v>
      </c>
      <c r="B1" s="457"/>
      <c r="C1" s="457"/>
      <c r="D1" s="457"/>
      <c r="E1" s="457"/>
      <c r="F1" s="457"/>
    </row>
    <row r="2" spans="1:6" ht="14.15" x14ac:dyDescent="0.4">
      <c r="A2" s="358" t="s">
        <v>55</v>
      </c>
      <c r="B2" s="359" t="s">
        <v>25</v>
      </c>
      <c r="C2" s="359" t="s">
        <v>157</v>
      </c>
      <c r="D2" s="359" t="s">
        <v>159</v>
      </c>
      <c r="E2" s="359" t="s">
        <v>158</v>
      </c>
      <c r="F2" s="359" t="s">
        <v>160</v>
      </c>
    </row>
    <row r="3" spans="1:6" ht="14.15" x14ac:dyDescent="0.4">
      <c r="A3" s="342" t="s">
        <v>65</v>
      </c>
      <c r="B3" s="360" t="s">
        <v>67</v>
      </c>
      <c r="C3" s="361">
        <v>293</v>
      </c>
      <c r="D3" s="361">
        <v>215</v>
      </c>
      <c r="E3" s="361">
        <v>335</v>
      </c>
      <c r="F3" s="361">
        <v>44</v>
      </c>
    </row>
    <row r="4" spans="1:6" ht="14.15" x14ac:dyDescent="0.4">
      <c r="A4" s="362" t="s">
        <v>161</v>
      </c>
      <c r="B4" s="363" t="s">
        <v>162</v>
      </c>
      <c r="C4" s="364">
        <v>60</v>
      </c>
      <c r="D4" s="364">
        <v>30</v>
      </c>
      <c r="E4" s="364">
        <v>25</v>
      </c>
      <c r="F4" s="364">
        <v>800</v>
      </c>
    </row>
    <row r="5" spans="1:6" ht="14.15" x14ac:dyDescent="0.4">
      <c r="A5" s="358" t="s">
        <v>65</v>
      </c>
      <c r="B5" s="359" t="s">
        <v>66</v>
      </c>
      <c r="C5" s="365">
        <f>+C3*C4</f>
        <v>17580</v>
      </c>
      <c r="D5" s="365">
        <f>+D3*D4</f>
        <v>6450</v>
      </c>
      <c r="E5" s="365">
        <f>+E3*E4</f>
        <v>8375</v>
      </c>
      <c r="F5" s="365">
        <f>+F3*F4</f>
        <v>35200</v>
      </c>
    </row>
    <row r="6" spans="1:6" ht="14.15" x14ac:dyDescent="0.4">
      <c r="A6" s="342" t="s">
        <v>163</v>
      </c>
      <c r="B6" s="360" t="s">
        <v>66</v>
      </c>
      <c r="C6" s="361"/>
      <c r="D6" s="361"/>
      <c r="E6" s="361"/>
      <c r="F6" s="361">
        <v>15500</v>
      </c>
    </row>
    <row r="7" spans="1:6" ht="14.15" x14ac:dyDescent="0.4">
      <c r="A7" s="358" t="s">
        <v>164</v>
      </c>
      <c r="B7" s="359" t="s">
        <v>66</v>
      </c>
      <c r="C7" s="365">
        <f>+C5-C6</f>
        <v>17580</v>
      </c>
      <c r="D7" s="365">
        <f>+D5-D6</f>
        <v>6450</v>
      </c>
      <c r="E7" s="365">
        <f>+E5-E6</f>
        <v>8375</v>
      </c>
      <c r="F7" s="365">
        <f>+F5-F6</f>
        <v>19700</v>
      </c>
    </row>
    <row r="8" spans="1:6" ht="14.15" x14ac:dyDescent="0.4">
      <c r="A8" s="342" t="s">
        <v>165</v>
      </c>
      <c r="B8" s="360" t="s">
        <v>66</v>
      </c>
      <c r="C8" s="455">
        <v>24500</v>
      </c>
      <c r="D8" s="455"/>
      <c r="E8" s="455"/>
      <c r="F8" s="361"/>
    </row>
    <row r="9" spans="1:6" ht="14.15" x14ac:dyDescent="0.4">
      <c r="A9" s="358" t="s">
        <v>166</v>
      </c>
      <c r="B9" s="359" t="s">
        <v>66</v>
      </c>
      <c r="C9" s="456">
        <f>+C7+D7+E7-C8</f>
        <v>7905</v>
      </c>
      <c r="D9" s="456"/>
      <c r="E9" s="456"/>
      <c r="F9" s="365">
        <f>+F7</f>
        <v>19700</v>
      </c>
    </row>
    <row r="10" spans="1:6" ht="14.15" x14ac:dyDescent="0.4">
      <c r="A10" s="342" t="s">
        <v>167</v>
      </c>
      <c r="B10" s="360" t="s">
        <v>66</v>
      </c>
      <c r="C10" s="455">
        <v>25750</v>
      </c>
      <c r="D10" s="455"/>
      <c r="E10" s="455"/>
      <c r="F10" s="455"/>
    </row>
    <row r="11" spans="1:6" ht="14.15" x14ac:dyDescent="0.4">
      <c r="A11" s="358" t="s">
        <v>168</v>
      </c>
      <c r="B11" s="359" t="s">
        <v>66</v>
      </c>
      <c r="C11" s="456">
        <f>+C9+F9-C10</f>
        <v>1855</v>
      </c>
      <c r="D11" s="456"/>
      <c r="E11" s="456"/>
      <c r="F11" s="456"/>
    </row>
  </sheetData>
  <mergeCells count="5">
    <mergeCell ref="C8:E8"/>
    <mergeCell ref="C9:E9"/>
    <mergeCell ref="C10:F10"/>
    <mergeCell ref="C11:F11"/>
    <mergeCell ref="A1:F1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activeCell="H9" sqref="H9"/>
    </sheetView>
  </sheetViews>
  <sheetFormatPr baseColWidth="10" defaultColWidth="11.3828125" defaultRowHeight="14.15" x14ac:dyDescent="0.4"/>
  <cols>
    <col min="1" max="1" width="24.3046875" style="316" customWidth="1"/>
    <col min="2" max="16384" width="11.3828125" style="316"/>
  </cols>
  <sheetData>
    <row r="1" spans="1:5" ht="18.45" x14ac:dyDescent="0.5">
      <c r="A1" s="458" t="s">
        <v>170</v>
      </c>
      <c r="B1" s="458"/>
      <c r="C1" s="458"/>
      <c r="D1" s="458"/>
      <c r="E1" s="458"/>
    </row>
    <row r="3" spans="1:5" ht="15.9" x14ac:dyDescent="0.45">
      <c r="A3" s="8" t="s">
        <v>278</v>
      </c>
    </row>
    <row r="4" spans="1:5" ht="15.9" x14ac:dyDescent="0.45">
      <c r="A4" s="8"/>
    </row>
    <row r="5" spans="1:5" x14ac:dyDescent="0.4">
      <c r="A5" s="316" t="s">
        <v>297</v>
      </c>
      <c r="D5" s="384">
        <v>1375</v>
      </c>
    </row>
    <row r="6" spans="1:5" ht="15.9" x14ac:dyDescent="0.45">
      <c r="A6" s="8"/>
    </row>
    <row r="7" spans="1:5" ht="28.5" customHeight="1" x14ac:dyDescent="0.4">
      <c r="A7" s="460" t="s">
        <v>267</v>
      </c>
      <c r="B7" s="462" t="s">
        <v>268</v>
      </c>
      <c r="C7" s="462"/>
      <c r="D7" s="462"/>
      <c r="E7" s="286"/>
    </row>
    <row r="8" spans="1:5" x14ac:dyDescent="0.4">
      <c r="A8" s="461"/>
      <c r="B8" s="236" t="s">
        <v>270</v>
      </c>
      <c r="C8" s="236" t="s">
        <v>271</v>
      </c>
      <c r="D8" s="236" t="s">
        <v>272</v>
      </c>
      <c r="E8" s="236" t="s">
        <v>269</v>
      </c>
    </row>
    <row r="9" spans="1:5" x14ac:dyDescent="0.4">
      <c r="A9" s="375" t="s">
        <v>273</v>
      </c>
      <c r="B9" s="376">
        <v>184600</v>
      </c>
      <c r="C9" s="376">
        <v>32800</v>
      </c>
      <c r="D9" s="376">
        <v>9600</v>
      </c>
      <c r="E9" s="376">
        <v>227000</v>
      </c>
    </row>
    <row r="10" spans="1:5" x14ac:dyDescent="0.4">
      <c r="A10" s="375" t="s">
        <v>274</v>
      </c>
      <c r="B10" s="377">
        <v>0</v>
      </c>
      <c r="C10" s="376">
        <v>9600</v>
      </c>
      <c r="D10" s="377">
        <v>0</v>
      </c>
      <c r="E10" s="376">
        <v>9600</v>
      </c>
    </row>
    <row r="11" spans="1:5" x14ac:dyDescent="0.4">
      <c r="A11" s="375" t="s">
        <v>275</v>
      </c>
      <c r="B11" s="377">
        <v>0</v>
      </c>
      <c r="C11" s="376">
        <v>12300</v>
      </c>
      <c r="D11" s="376">
        <v>14900</v>
      </c>
      <c r="E11" s="376">
        <v>27200</v>
      </c>
    </row>
    <row r="12" spans="1:5" x14ac:dyDescent="0.4">
      <c r="A12" s="380" t="s">
        <v>276</v>
      </c>
      <c r="B12" s="381">
        <v>19900</v>
      </c>
      <c r="C12" s="382">
        <v>0</v>
      </c>
      <c r="D12" s="382">
        <v>0</v>
      </c>
      <c r="E12" s="381">
        <v>19900</v>
      </c>
    </row>
    <row r="13" spans="1:5" x14ac:dyDescent="0.4">
      <c r="A13" s="378" t="s">
        <v>277</v>
      </c>
      <c r="B13" s="379">
        <v>204500</v>
      </c>
      <c r="C13" s="379">
        <v>54700</v>
      </c>
      <c r="D13" s="379">
        <v>24500</v>
      </c>
      <c r="E13" s="379">
        <v>283700</v>
      </c>
    </row>
    <row r="15" spans="1:5" ht="15.9" x14ac:dyDescent="0.45">
      <c r="A15" s="8" t="s">
        <v>292</v>
      </c>
    </row>
    <row r="16" spans="1:5" x14ac:dyDescent="0.4">
      <c r="A16" s="368" t="s">
        <v>279</v>
      </c>
      <c r="B16" s="368"/>
      <c r="C16" s="368"/>
    </row>
    <row r="17" spans="1:5" x14ac:dyDescent="0.4">
      <c r="A17" s="342" t="s">
        <v>280</v>
      </c>
      <c r="B17" s="369">
        <f>+B13/30</f>
        <v>6816.666666666667</v>
      </c>
      <c r="C17" s="369"/>
      <c r="D17" s="367"/>
      <c r="E17" s="367"/>
    </row>
    <row r="18" spans="1:5" x14ac:dyDescent="0.4">
      <c r="A18" s="342" t="s">
        <v>281</v>
      </c>
      <c r="B18" s="369">
        <f>+C13/15</f>
        <v>3646.6666666666665</v>
      </c>
      <c r="C18" s="369"/>
      <c r="D18" s="367"/>
      <c r="E18" s="367"/>
    </row>
    <row r="19" spans="1:5" x14ac:dyDescent="0.4">
      <c r="A19" s="342" t="s">
        <v>282</v>
      </c>
      <c r="B19" s="369">
        <f>+D13/10</f>
        <v>2450</v>
      </c>
      <c r="C19" s="369"/>
      <c r="D19" s="367"/>
      <c r="E19" s="367"/>
    </row>
    <row r="20" spans="1:5" s="366" customFormat="1" x14ac:dyDescent="0.4">
      <c r="A20" s="463" t="s">
        <v>283</v>
      </c>
      <c r="B20" s="464"/>
      <c r="C20" s="371">
        <f>SUM(B17:B19)</f>
        <v>12913.333333333334</v>
      </c>
      <c r="D20" s="372"/>
      <c r="E20" s="372"/>
    </row>
    <row r="21" spans="1:5" s="366" customFormat="1" x14ac:dyDescent="0.4">
      <c r="A21" s="463" t="s">
        <v>289</v>
      </c>
      <c r="B21" s="464"/>
      <c r="C21" s="371">
        <f>+E13/2*0.03</f>
        <v>4255.5</v>
      </c>
      <c r="D21" s="372"/>
      <c r="E21" s="372"/>
    </row>
    <row r="22" spans="1:5" s="366" customFormat="1" x14ac:dyDescent="0.4">
      <c r="A22" s="463" t="s">
        <v>284</v>
      </c>
      <c r="B22" s="464"/>
      <c r="C22" s="371"/>
      <c r="D22" s="372"/>
      <c r="E22" s="372"/>
    </row>
    <row r="23" spans="1:5" x14ac:dyDescent="0.4">
      <c r="A23" s="342" t="s">
        <v>286</v>
      </c>
      <c r="B23" s="369">
        <f>+B13*0.01</f>
        <v>2045</v>
      </c>
      <c r="C23" s="369"/>
      <c r="D23" s="367"/>
      <c r="E23" s="367"/>
    </row>
    <row r="24" spans="1:5" x14ac:dyDescent="0.4">
      <c r="A24" s="342" t="s">
        <v>287</v>
      </c>
      <c r="B24" s="369">
        <f>+C13*0.02</f>
        <v>1094</v>
      </c>
      <c r="C24" s="369"/>
      <c r="D24" s="367"/>
      <c r="E24" s="367"/>
    </row>
    <row r="25" spans="1:5" x14ac:dyDescent="0.4">
      <c r="A25" s="342" t="s">
        <v>288</v>
      </c>
      <c r="B25" s="369">
        <f>+D13*0.03</f>
        <v>735</v>
      </c>
      <c r="C25" s="369"/>
      <c r="D25" s="367"/>
      <c r="E25" s="367"/>
    </row>
    <row r="26" spans="1:5" s="366" customFormat="1" x14ac:dyDescent="0.4">
      <c r="A26" s="463" t="s">
        <v>285</v>
      </c>
      <c r="B26" s="464"/>
      <c r="C26" s="371">
        <f>SUM(B23:B25)</f>
        <v>3874</v>
      </c>
      <c r="D26" s="372"/>
      <c r="E26" s="372"/>
    </row>
    <row r="27" spans="1:5" s="366" customFormat="1" x14ac:dyDescent="0.4">
      <c r="A27" s="463" t="s">
        <v>290</v>
      </c>
      <c r="B27" s="464"/>
      <c r="C27" s="371">
        <f>+E13*0.0005</f>
        <v>141.85</v>
      </c>
      <c r="D27" s="372"/>
      <c r="E27" s="372"/>
    </row>
    <row r="28" spans="1:5" s="366" customFormat="1" x14ac:dyDescent="0.4">
      <c r="A28" s="466" t="s">
        <v>293</v>
      </c>
      <c r="B28" s="467"/>
      <c r="C28" s="373">
        <f>SUM(C17:C27)</f>
        <v>21184.683333333334</v>
      </c>
      <c r="D28" s="372"/>
      <c r="E28" s="372"/>
    </row>
    <row r="29" spans="1:5" s="366" customFormat="1" x14ac:dyDescent="0.4">
      <c r="A29" s="468" t="s">
        <v>294</v>
      </c>
      <c r="B29" s="469"/>
      <c r="C29" s="374">
        <f>+C28/24</f>
        <v>882.69513888888889</v>
      </c>
      <c r="D29" s="372"/>
      <c r="E29" s="372"/>
    </row>
    <row r="30" spans="1:5" x14ac:dyDescent="0.4">
      <c r="B30" s="367"/>
      <c r="C30" s="367"/>
      <c r="D30" s="367"/>
      <c r="E30" s="367"/>
    </row>
    <row r="31" spans="1:5" ht="15.9" x14ac:dyDescent="0.45">
      <c r="A31" s="8" t="s">
        <v>296</v>
      </c>
      <c r="B31" s="367"/>
      <c r="C31" s="367"/>
      <c r="D31" s="367"/>
      <c r="E31" s="367"/>
    </row>
    <row r="32" spans="1:5" x14ac:dyDescent="0.4">
      <c r="A32" s="459" t="s">
        <v>291</v>
      </c>
      <c r="B32" s="459"/>
      <c r="C32" s="385">
        <f>+D5</f>
        <v>1375</v>
      </c>
    </row>
    <row r="33" spans="1:3" x14ac:dyDescent="0.4">
      <c r="A33" s="459" t="s">
        <v>295</v>
      </c>
      <c r="B33" s="459"/>
      <c r="C33" s="370">
        <f>+C29</f>
        <v>882.69513888888889</v>
      </c>
    </row>
    <row r="34" spans="1:3" s="366" customFormat="1" x14ac:dyDescent="0.4">
      <c r="A34" s="465" t="s">
        <v>170</v>
      </c>
      <c r="B34" s="465"/>
      <c r="C34" s="383">
        <f>+C32-C33</f>
        <v>492.30486111111111</v>
      </c>
    </row>
  </sheetData>
  <mergeCells count="13">
    <mergeCell ref="A34:B34"/>
    <mergeCell ref="A27:B27"/>
    <mergeCell ref="A28:B28"/>
    <mergeCell ref="A29:B29"/>
    <mergeCell ref="A1:E1"/>
    <mergeCell ref="A32:B32"/>
    <mergeCell ref="A33:B33"/>
    <mergeCell ref="A7:A8"/>
    <mergeCell ref="B7:D7"/>
    <mergeCell ref="A20:B20"/>
    <mergeCell ref="A21:B21"/>
    <mergeCell ref="A22:B22"/>
    <mergeCell ref="A26:B26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workbookViewId="0">
      <selection activeCell="A26" sqref="A26:B26"/>
    </sheetView>
  </sheetViews>
  <sheetFormatPr baseColWidth="10" defaultColWidth="11.3828125" defaultRowHeight="14.15" x14ac:dyDescent="0.4"/>
  <cols>
    <col min="1" max="1" width="24.3046875" style="316" customWidth="1"/>
    <col min="2" max="16384" width="11.3828125" style="316"/>
  </cols>
  <sheetData>
    <row r="1" spans="1:5" ht="18.45" x14ac:dyDescent="0.5">
      <c r="A1" s="458" t="s">
        <v>298</v>
      </c>
      <c r="B1" s="458"/>
      <c r="C1" s="458"/>
      <c r="D1" s="458"/>
      <c r="E1" s="458"/>
    </row>
    <row r="3" spans="1:5" ht="15.9" x14ac:dyDescent="0.45">
      <c r="A3" s="8" t="s">
        <v>278</v>
      </c>
    </row>
    <row r="4" spans="1:5" ht="15.9" x14ac:dyDescent="0.45">
      <c r="A4" s="8"/>
    </row>
    <row r="5" spans="1:5" x14ac:dyDescent="0.4">
      <c r="A5" s="316" t="s">
        <v>299</v>
      </c>
      <c r="D5" s="384">
        <v>358</v>
      </c>
    </row>
    <row r="6" spans="1:5" x14ac:dyDescent="0.4">
      <c r="A6" s="316" t="s">
        <v>300</v>
      </c>
      <c r="D6" s="384">
        <v>2038</v>
      </c>
    </row>
    <row r="7" spans="1:5" ht="15.9" x14ac:dyDescent="0.45">
      <c r="A7" s="8"/>
    </row>
    <row r="8" spans="1:5" ht="28.5" customHeight="1" x14ac:dyDescent="0.4">
      <c r="A8" s="460" t="s">
        <v>267</v>
      </c>
      <c r="B8" s="462" t="s">
        <v>301</v>
      </c>
      <c r="C8" s="462"/>
      <c r="D8" s="462"/>
      <c r="E8" s="286"/>
    </row>
    <row r="9" spans="1:5" x14ac:dyDescent="0.4">
      <c r="A9" s="461"/>
      <c r="B9" s="236" t="s">
        <v>304</v>
      </c>
      <c r="C9" s="236" t="s">
        <v>271</v>
      </c>
      <c r="D9" s="236" t="s">
        <v>303</v>
      </c>
      <c r="E9" s="236" t="s">
        <v>269</v>
      </c>
    </row>
    <row r="10" spans="1:5" x14ac:dyDescent="0.4">
      <c r="A10" s="375" t="s">
        <v>302</v>
      </c>
      <c r="B10" s="376">
        <v>70000</v>
      </c>
      <c r="C10" s="376"/>
      <c r="D10" s="376"/>
      <c r="E10" s="376">
        <f>SUM(B10:D10)</f>
        <v>70000</v>
      </c>
    </row>
    <row r="11" spans="1:5" x14ac:dyDescent="0.4">
      <c r="A11" s="375" t="s">
        <v>156</v>
      </c>
      <c r="B11" s="377"/>
      <c r="C11" s="376">
        <v>18000</v>
      </c>
      <c r="D11" s="377"/>
      <c r="E11" s="376">
        <f>SUM(B11:D11)</f>
        <v>18000</v>
      </c>
    </row>
    <row r="12" spans="1:5" x14ac:dyDescent="0.4">
      <c r="A12" s="380" t="s">
        <v>154</v>
      </c>
      <c r="B12" s="382"/>
      <c r="C12" s="381"/>
      <c r="D12" s="381">
        <v>57500</v>
      </c>
      <c r="E12" s="381">
        <f>SUM(B12:D12)</f>
        <v>57500</v>
      </c>
    </row>
    <row r="13" spans="1:5" x14ac:dyDescent="0.4">
      <c r="A13" s="378" t="s">
        <v>277</v>
      </c>
      <c r="B13" s="379">
        <f>+SUM(B10:B12)</f>
        <v>70000</v>
      </c>
      <c r="C13" s="379">
        <f>+SUM(C10:C12)</f>
        <v>18000</v>
      </c>
      <c r="D13" s="379">
        <f>+SUM(D10:D12)</f>
        <v>57500</v>
      </c>
      <c r="E13" s="379">
        <f>SUM(E10:E12)</f>
        <v>145500</v>
      </c>
    </row>
    <row r="15" spans="1:5" ht="15.9" x14ac:dyDescent="0.45">
      <c r="A15" s="8" t="s">
        <v>292</v>
      </c>
    </row>
    <row r="16" spans="1:5" x14ac:dyDescent="0.4">
      <c r="A16" s="368" t="s">
        <v>279</v>
      </c>
      <c r="B16" s="368"/>
      <c r="C16" s="368"/>
    </row>
    <row r="17" spans="1:5" x14ac:dyDescent="0.4">
      <c r="A17" s="375" t="s">
        <v>305</v>
      </c>
      <c r="B17" s="369">
        <f>+B13/12</f>
        <v>5833.333333333333</v>
      </c>
      <c r="C17" s="369"/>
      <c r="D17" s="367"/>
      <c r="E17" s="367"/>
    </row>
    <row r="18" spans="1:5" x14ac:dyDescent="0.4">
      <c r="A18" s="375" t="s">
        <v>306</v>
      </c>
      <c r="B18" s="369">
        <f>+C13/15</f>
        <v>1200</v>
      </c>
      <c r="C18" s="369"/>
      <c r="D18" s="367"/>
      <c r="E18" s="367"/>
    </row>
    <row r="19" spans="1:5" x14ac:dyDescent="0.4">
      <c r="A19" s="380" t="s">
        <v>307</v>
      </c>
      <c r="B19" s="369">
        <f>57500/20</f>
        <v>2875</v>
      </c>
      <c r="C19" s="369"/>
      <c r="D19" s="367"/>
      <c r="E19" s="367"/>
    </row>
    <row r="20" spans="1:5" s="366" customFormat="1" x14ac:dyDescent="0.4">
      <c r="A20" s="463" t="s">
        <v>283</v>
      </c>
      <c r="B20" s="464"/>
      <c r="C20" s="371">
        <f>SUM(B17:B19)</f>
        <v>9908.3333333333321</v>
      </c>
      <c r="D20" s="372"/>
      <c r="E20" s="372"/>
    </row>
    <row r="21" spans="1:5" s="366" customFormat="1" x14ac:dyDescent="0.4">
      <c r="A21" s="463" t="s">
        <v>289</v>
      </c>
      <c r="B21" s="464"/>
      <c r="C21" s="371">
        <f>+E13/2*0.03</f>
        <v>2182.5</v>
      </c>
      <c r="D21" s="372"/>
      <c r="E21" s="372"/>
    </row>
    <row r="22" spans="1:5" s="366" customFormat="1" x14ac:dyDescent="0.4">
      <c r="A22" s="466" t="s">
        <v>293</v>
      </c>
      <c r="B22" s="467"/>
      <c r="C22" s="373">
        <f>SUM(C17:C21)</f>
        <v>12090.833333333332</v>
      </c>
      <c r="D22" s="372"/>
      <c r="E22" s="372"/>
    </row>
    <row r="23" spans="1:5" s="366" customFormat="1" x14ac:dyDescent="0.4">
      <c r="A23" s="468" t="s">
        <v>308</v>
      </c>
      <c r="B23" s="469"/>
      <c r="C23" s="374">
        <f>+C22/8</f>
        <v>1511.3541666666665</v>
      </c>
      <c r="D23" s="372"/>
      <c r="E23" s="372"/>
    </row>
    <row r="24" spans="1:5" x14ac:dyDescent="0.4">
      <c r="B24" s="367"/>
      <c r="C24" s="367"/>
      <c r="D24" s="367"/>
      <c r="E24" s="367"/>
    </row>
    <row r="25" spans="1:5" ht="15.9" x14ac:dyDescent="0.45">
      <c r="A25" s="8" t="s">
        <v>312</v>
      </c>
      <c r="B25" s="367"/>
      <c r="C25" s="367"/>
      <c r="D25" s="367"/>
      <c r="E25" s="367"/>
    </row>
    <row r="26" spans="1:5" x14ac:dyDescent="0.4">
      <c r="A26" s="459" t="s">
        <v>309</v>
      </c>
      <c r="B26" s="459"/>
      <c r="C26" s="385">
        <f>+D6</f>
        <v>2038</v>
      </c>
    </row>
    <row r="27" spans="1:5" x14ac:dyDescent="0.4">
      <c r="A27" s="459" t="s">
        <v>310</v>
      </c>
      <c r="B27" s="459"/>
      <c r="C27" s="370">
        <f>+C23</f>
        <v>1511.3541666666665</v>
      </c>
    </row>
    <row r="28" spans="1:5" s="366" customFormat="1" x14ac:dyDescent="0.4">
      <c r="A28" s="465" t="s">
        <v>170</v>
      </c>
      <c r="B28" s="465"/>
      <c r="C28" s="383">
        <f>+C26-C27</f>
        <v>526.64583333333348</v>
      </c>
    </row>
    <row r="29" spans="1:5" x14ac:dyDescent="0.4">
      <c r="A29" s="470" t="s">
        <v>311</v>
      </c>
      <c r="B29" s="470"/>
      <c r="C29" s="373">
        <f>+D5</f>
        <v>358</v>
      </c>
    </row>
  </sheetData>
  <mergeCells count="11">
    <mergeCell ref="A1:E1"/>
    <mergeCell ref="A8:A9"/>
    <mergeCell ref="B8:D8"/>
    <mergeCell ref="A20:B20"/>
    <mergeCell ref="A21:B21"/>
    <mergeCell ref="A29:B29"/>
    <mergeCell ref="A22:B22"/>
    <mergeCell ref="A23:B23"/>
    <mergeCell ref="A26:B26"/>
    <mergeCell ref="A27:B27"/>
    <mergeCell ref="A28:B2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22"/>
  <sheetViews>
    <sheetView showGridLines="0" zoomScale="120" zoomScaleNormal="120" workbookViewId="0">
      <selection activeCell="A22" sqref="A22"/>
    </sheetView>
  </sheetViews>
  <sheetFormatPr baseColWidth="10" defaultColWidth="11.15234375" defaultRowHeight="12.9" x14ac:dyDescent="0.35"/>
  <cols>
    <col min="1" max="1" width="14.15234375" style="51" customWidth="1"/>
    <col min="2" max="2" width="5.53515625" style="51" customWidth="1"/>
    <col min="3" max="6" width="5.3828125" style="51" customWidth="1"/>
    <col min="7" max="7" width="23" style="51" customWidth="1"/>
    <col min="8" max="10" width="6.15234375" style="51" customWidth="1"/>
    <col min="11" max="11" width="7.3046875" style="51" customWidth="1"/>
    <col min="12" max="12" width="12.69140625" style="51" customWidth="1"/>
    <col min="13" max="16384" width="11.15234375" style="51"/>
  </cols>
  <sheetData>
    <row r="1" spans="1:12" ht="20.6" x14ac:dyDescent="0.55000000000000004">
      <c r="A1" s="62" t="s">
        <v>186</v>
      </c>
      <c r="B1" s="60"/>
      <c r="C1" s="60"/>
      <c r="D1" s="61"/>
      <c r="E1" s="61"/>
      <c r="F1" s="61"/>
      <c r="G1" s="50"/>
      <c r="H1" s="50"/>
      <c r="I1" s="50"/>
      <c r="J1" s="50"/>
      <c r="K1" s="50"/>
      <c r="L1" s="50"/>
    </row>
    <row r="2" spans="1:12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4.6" x14ac:dyDescent="0.4">
      <c r="A3" s="52" t="s">
        <v>187</v>
      </c>
      <c r="B3" s="53">
        <f>3.36+9.03</f>
        <v>12.389999999999999</v>
      </c>
      <c r="C3" s="54"/>
      <c r="D3" s="55" t="s">
        <v>188</v>
      </c>
      <c r="E3" s="56"/>
      <c r="F3" s="56"/>
      <c r="G3" s="56"/>
      <c r="H3" s="56"/>
      <c r="I3" s="56"/>
      <c r="J3" s="56"/>
      <c r="K3" s="56"/>
      <c r="L3" s="56"/>
    </row>
    <row r="4" spans="1:12" ht="14.6" x14ac:dyDescent="0.4">
      <c r="A4" s="52" t="s">
        <v>189</v>
      </c>
      <c r="B4" s="53">
        <f>5.8+13.14</f>
        <v>18.940000000000001</v>
      </c>
      <c r="C4" s="54"/>
      <c r="D4" s="55" t="s">
        <v>188</v>
      </c>
      <c r="E4" s="56"/>
      <c r="F4" s="56"/>
      <c r="G4" s="56"/>
      <c r="H4" s="56"/>
      <c r="I4" s="56"/>
      <c r="J4" s="56"/>
      <c r="K4" s="56"/>
      <c r="L4" s="56"/>
    </row>
    <row r="5" spans="1:12" ht="14.6" x14ac:dyDescent="0.4">
      <c r="A5" s="52"/>
      <c r="B5" s="57"/>
      <c r="C5" s="55"/>
      <c r="D5" s="56"/>
      <c r="E5" s="56"/>
      <c r="F5" s="56"/>
      <c r="G5" s="56"/>
      <c r="H5" s="56"/>
      <c r="I5" s="56"/>
      <c r="J5" s="56"/>
      <c r="K5" s="56"/>
      <c r="L5" s="56"/>
    </row>
    <row r="6" spans="1:12" ht="13.95" customHeight="1" x14ac:dyDescent="0.35">
      <c r="A6" s="388" t="s">
        <v>190</v>
      </c>
      <c r="B6" s="386" t="s">
        <v>54</v>
      </c>
      <c r="C6" s="390" t="s">
        <v>191</v>
      </c>
      <c r="D6" s="391"/>
      <c r="E6" s="390" t="s">
        <v>192</v>
      </c>
      <c r="F6" s="391"/>
      <c r="G6" s="386" t="s">
        <v>193</v>
      </c>
      <c r="H6" s="386" t="s">
        <v>194</v>
      </c>
      <c r="I6" s="386" t="s">
        <v>188</v>
      </c>
      <c r="J6" s="386" t="s">
        <v>195</v>
      </c>
      <c r="K6" s="386" t="s">
        <v>0</v>
      </c>
    </row>
    <row r="7" spans="1:12" ht="13.95" customHeight="1" x14ac:dyDescent="0.35">
      <c r="A7" s="389"/>
      <c r="B7" s="387"/>
      <c r="C7" s="22" t="s">
        <v>194</v>
      </c>
      <c r="D7" s="23" t="s">
        <v>195</v>
      </c>
      <c r="E7" s="23" t="s">
        <v>194</v>
      </c>
      <c r="F7" s="23" t="s">
        <v>195</v>
      </c>
      <c r="G7" s="387"/>
      <c r="H7" s="387"/>
      <c r="I7" s="387"/>
      <c r="J7" s="387"/>
      <c r="K7" s="387"/>
    </row>
    <row r="8" spans="1:12" ht="13.95" customHeight="1" x14ac:dyDescent="0.35">
      <c r="A8" s="24" t="s">
        <v>196</v>
      </c>
      <c r="B8" s="25">
        <v>0.1</v>
      </c>
      <c r="C8" s="25"/>
      <c r="D8" s="25"/>
      <c r="E8" s="25">
        <f>+B8</f>
        <v>0.1</v>
      </c>
      <c r="F8" s="25">
        <f>+E8*$B$4</f>
        <v>1.8940000000000001</v>
      </c>
      <c r="G8" s="26" t="s">
        <v>197</v>
      </c>
      <c r="H8" s="25">
        <f>+B8</f>
        <v>0.1</v>
      </c>
      <c r="I8" s="27">
        <v>1.8</v>
      </c>
      <c r="J8" s="25">
        <f>I8*H8</f>
        <v>0.18000000000000002</v>
      </c>
      <c r="K8" s="25">
        <f>+J8+D8+F8</f>
        <v>2.0740000000000003</v>
      </c>
    </row>
    <row r="9" spans="1:12" ht="13.95" customHeight="1" x14ac:dyDescent="0.35">
      <c r="A9" s="28" t="s">
        <v>198</v>
      </c>
      <c r="B9" s="29">
        <v>0.2</v>
      </c>
      <c r="C9" s="29">
        <v>0.2</v>
      </c>
      <c r="D9" s="29">
        <f>+$B$3*C9</f>
        <v>2.4779999999999998</v>
      </c>
      <c r="E9" s="29"/>
      <c r="F9" s="29">
        <f t="shared" ref="F9:F18" si="0">+E9*$B$4</f>
        <v>0</v>
      </c>
      <c r="G9" s="30" t="s">
        <v>199</v>
      </c>
      <c r="H9" s="29">
        <f t="shared" ref="H9:H17" si="1">+B9</f>
        <v>0.2</v>
      </c>
      <c r="I9" s="31">
        <v>1.05</v>
      </c>
      <c r="J9" s="29">
        <f t="shared" ref="J9:J18" si="2">I9*H9</f>
        <v>0.21000000000000002</v>
      </c>
      <c r="K9" s="29">
        <f t="shared" ref="K9:K18" si="3">+J9+D9+F9</f>
        <v>2.6879999999999997</v>
      </c>
    </row>
    <row r="10" spans="1:12" ht="13.95" customHeight="1" x14ac:dyDescent="0.35">
      <c r="A10" s="28" t="s">
        <v>200</v>
      </c>
      <c r="B10" s="29">
        <v>1.9</v>
      </c>
      <c r="C10" s="29"/>
      <c r="D10" s="29"/>
      <c r="E10" s="29">
        <f t="shared" ref="E10:E17" si="4">+B10</f>
        <v>1.9</v>
      </c>
      <c r="F10" s="29">
        <f t="shared" si="0"/>
        <v>35.986000000000004</v>
      </c>
      <c r="G10" s="30" t="s">
        <v>201</v>
      </c>
      <c r="H10" s="29">
        <f t="shared" si="1"/>
        <v>1.9</v>
      </c>
      <c r="I10" s="31">
        <v>7.32</v>
      </c>
      <c r="J10" s="29">
        <f t="shared" si="2"/>
        <v>13.907999999999999</v>
      </c>
      <c r="K10" s="29">
        <f t="shared" si="3"/>
        <v>49.894000000000005</v>
      </c>
    </row>
    <row r="11" spans="1:12" ht="13.95" customHeight="1" x14ac:dyDescent="0.35">
      <c r="A11" s="28" t="s">
        <v>202</v>
      </c>
      <c r="B11" s="29">
        <v>1.1000000000000001</v>
      </c>
      <c r="C11" s="29"/>
      <c r="D11" s="29"/>
      <c r="E11" s="29">
        <f t="shared" si="4"/>
        <v>1.1000000000000001</v>
      </c>
      <c r="F11" s="29">
        <f t="shared" si="0"/>
        <v>20.834000000000003</v>
      </c>
      <c r="G11" s="30" t="s">
        <v>203</v>
      </c>
      <c r="H11" s="29">
        <f t="shared" si="1"/>
        <v>1.1000000000000001</v>
      </c>
      <c r="I11" s="31">
        <v>12.8</v>
      </c>
      <c r="J11" s="29">
        <f t="shared" si="2"/>
        <v>14.080000000000002</v>
      </c>
      <c r="K11" s="29">
        <f t="shared" si="3"/>
        <v>34.914000000000001</v>
      </c>
    </row>
    <row r="12" spans="1:12" ht="13.95" customHeight="1" x14ac:dyDescent="0.35">
      <c r="A12" s="28" t="s">
        <v>204</v>
      </c>
      <c r="B12" s="29">
        <v>0.2</v>
      </c>
      <c r="C12" s="29">
        <v>0.2</v>
      </c>
      <c r="D12" s="29">
        <f>+$B$3*C12</f>
        <v>2.4779999999999998</v>
      </c>
      <c r="E12" s="29"/>
      <c r="F12" s="29">
        <f t="shared" si="0"/>
        <v>0</v>
      </c>
      <c r="G12" s="30" t="s">
        <v>199</v>
      </c>
      <c r="H12" s="29">
        <f t="shared" si="1"/>
        <v>0.2</v>
      </c>
      <c r="I12" s="31">
        <f>+I14</f>
        <v>1.29</v>
      </c>
      <c r="J12" s="29">
        <f t="shared" si="2"/>
        <v>0.25800000000000001</v>
      </c>
      <c r="K12" s="29">
        <f t="shared" si="3"/>
        <v>2.7359999999999998</v>
      </c>
    </row>
    <row r="13" spans="1:12" ht="13.95" customHeight="1" x14ac:dyDescent="0.35">
      <c r="A13" s="28" t="s">
        <v>13</v>
      </c>
      <c r="B13" s="29">
        <v>1.1000000000000001</v>
      </c>
      <c r="C13" s="29">
        <v>1.1000000000000001</v>
      </c>
      <c r="D13" s="29">
        <f>+$B$3*C13</f>
        <v>13.629</v>
      </c>
      <c r="E13" s="29"/>
      <c r="F13" s="29">
        <f t="shared" si="0"/>
        <v>0</v>
      </c>
      <c r="G13" s="30" t="s">
        <v>205</v>
      </c>
      <c r="H13" s="29">
        <f t="shared" si="1"/>
        <v>1.1000000000000001</v>
      </c>
      <c r="I13" s="31">
        <v>4.25</v>
      </c>
      <c r="J13" s="29">
        <f t="shared" si="2"/>
        <v>4.6750000000000007</v>
      </c>
      <c r="K13" s="29">
        <f t="shared" si="3"/>
        <v>18.304000000000002</v>
      </c>
    </row>
    <row r="14" spans="1:12" ht="13.95" customHeight="1" x14ac:dyDescent="0.35">
      <c r="A14" s="28" t="s">
        <v>206</v>
      </c>
      <c r="B14" s="29">
        <v>0.1</v>
      </c>
      <c r="C14" s="29">
        <v>0.1</v>
      </c>
      <c r="D14" s="29">
        <f>+$B$3*C14</f>
        <v>1.2389999999999999</v>
      </c>
      <c r="E14" s="29"/>
      <c r="F14" s="29">
        <f t="shared" si="0"/>
        <v>0</v>
      </c>
      <c r="G14" s="30" t="s">
        <v>199</v>
      </c>
      <c r="H14" s="29">
        <f t="shared" si="1"/>
        <v>0.1</v>
      </c>
      <c r="I14" s="31">
        <v>1.29</v>
      </c>
      <c r="J14" s="29">
        <f t="shared" si="2"/>
        <v>0.129</v>
      </c>
      <c r="K14" s="29">
        <f t="shared" si="3"/>
        <v>1.3679999999999999</v>
      </c>
    </row>
    <row r="15" spans="1:12" ht="13.95" customHeight="1" x14ac:dyDescent="0.35">
      <c r="A15" s="28" t="s">
        <v>207</v>
      </c>
      <c r="B15" s="29">
        <v>0.4</v>
      </c>
      <c r="C15" s="29"/>
      <c r="D15" s="29"/>
      <c r="E15" s="29">
        <f t="shared" si="4"/>
        <v>0.4</v>
      </c>
      <c r="F15" s="29">
        <f t="shared" si="0"/>
        <v>7.5760000000000005</v>
      </c>
      <c r="G15" s="30" t="s">
        <v>197</v>
      </c>
      <c r="H15" s="29">
        <f t="shared" si="1"/>
        <v>0.4</v>
      </c>
      <c r="I15" s="31">
        <f>+I8</f>
        <v>1.8</v>
      </c>
      <c r="J15" s="29">
        <f t="shared" si="2"/>
        <v>0.72000000000000008</v>
      </c>
      <c r="K15" s="29">
        <f t="shared" si="3"/>
        <v>8.2960000000000012</v>
      </c>
    </row>
    <row r="16" spans="1:12" ht="13.95" customHeight="1" x14ac:dyDescent="0.35">
      <c r="A16" s="28" t="s">
        <v>208</v>
      </c>
      <c r="B16" s="29">
        <v>0.8</v>
      </c>
      <c r="C16" s="29"/>
      <c r="D16" s="29"/>
      <c r="E16" s="29">
        <f t="shared" si="4"/>
        <v>0.8</v>
      </c>
      <c r="F16" s="29">
        <f t="shared" si="0"/>
        <v>15.152000000000001</v>
      </c>
      <c r="G16" s="30" t="s">
        <v>209</v>
      </c>
      <c r="H16" s="29">
        <f t="shared" si="1"/>
        <v>0.8</v>
      </c>
      <c r="I16" s="31">
        <v>9.44</v>
      </c>
      <c r="J16" s="29">
        <f t="shared" si="2"/>
        <v>7.5519999999999996</v>
      </c>
      <c r="K16" s="29">
        <f t="shared" si="3"/>
        <v>22.704000000000001</v>
      </c>
    </row>
    <row r="17" spans="1:11" ht="13.95" customHeight="1" x14ac:dyDescent="0.35">
      <c r="A17" s="28" t="s">
        <v>210</v>
      </c>
      <c r="B17" s="29">
        <v>0.8</v>
      </c>
      <c r="C17" s="29"/>
      <c r="D17" s="29"/>
      <c r="E17" s="29">
        <f t="shared" si="4"/>
        <v>0.8</v>
      </c>
      <c r="F17" s="29">
        <f t="shared" si="0"/>
        <v>15.152000000000001</v>
      </c>
      <c r="G17" s="30" t="s">
        <v>209</v>
      </c>
      <c r="H17" s="29">
        <f t="shared" si="1"/>
        <v>0.8</v>
      </c>
      <c r="I17" s="31">
        <v>9.44</v>
      </c>
      <c r="J17" s="29">
        <f t="shared" si="2"/>
        <v>7.5519999999999996</v>
      </c>
      <c r="K17" s="29">
        <f t="shared" si="3"/>
        <v>22.704000000000001</v>
      </c>
    </row>
    <row r="18" spans="1:11" ht="13.95" customHeight="1" x14ac:dyDescent="0.35">
      <c r="A18" s="32" t="s">
        <v>211</v>
      </c>
      <c r="B18" s="33">
        <v>1</v>
      </c>
      <c r="C18" s="33">
        <v>0.2</v>
      </c>
      <c r="D18" s="33">
        <f>+$B$3*C18</f>
        <v>2.4779999999999998</v>
      </c>
      <c r="E18" s="33">
        <v>0.8</v>
      </c>
      <c r="F18" s="33">
        <f t="shared" si="0"/>
        <v>15.152000000000001</v>
      </c>
      <c r="G18" s="34"/>
      <c r="H18" s="33"/>
      <c r="I18" s="35"/>
      <c r="J18" s="33">
        <f t="shared" si="2"/>
        <v>0</v>
      </c>
      <c r="K18" s="33">
        <f t="shared" si="3"/>
        <v>17.630000000000003</v>
      </c>
    </row>
    <row r="19" spans="1:11" s="58" customFormat="1" ht="13.95" customHeight="1" x14ac:dyDescent="0.35">
      <c r="A19" s="36" t="s">
        <v>0</v>
      </c>
      <c r="B19" s="37">
        <f>SUM(B8:B18)</f>
        <v>7.7</v>
      </c>
      <c r="C19" s="37">
        <f>SUM(C8:C18)</f>
        <v>1.8</v>
      </c>
      <c r="D19" s="37">
        <f>SUM(D8:D18)</f>
        <v>22.302</v>
      </c>
      <c r="E19" s="37">
        <f>SUM(E8:E18)</f>
        <v>5.8999999999999995</v>
      </c>
      <c r="F19" s="37">
        <f>SUM(F8:F18)</f>
        <v>111.74600000000001</v>
      </c>
      <c r="G19" s="38"/>
      <c r="H19" s="37"/>
      <c r="I19" s="37"/>
      <c r="J19" s="37">
        <f>SUM(J8:J18)</f>
        <v>49.263999999999996</v>
      </c>
      <c r="K19" s="39">
        <f>SUM(K8:K18)</f>
        <v>183.31200000000001</v>
      </c>
    </row>
    <row r="20" spans="1:11" s="58" customFormat="1" ht="13.95" customHeight="1" x14ac:dyDescent="0.35">
      <c r="A20" s="40" t="s">
        <v>212</v>
      </c>
      <c r="B20" s="41"/>
      <c r="C20" s="38"/>
      <c r="D20" s="42">
        <f>D19*1.2</f>
        <v>26.7624</v>
      </c>
      <c r="E20" s="43"/>
      <c r="F20" s="44">
        <f>F19*1.2</f>
        <v>134.09520000000001</v>
      </c>
      <c r="G20" s="45"/>
      <c r="H20" s="46"/>
      <c r="I20" s="47"/>
      <c r="J20" s="48">
        <f>J19*1.2</f>
        <v>59.116799999999991</v>
      </c>
      <c r="K20" s="49">
        <f>K19*1.2</f>
        <v>219.9744</v>
      </c>
    </row>
    <row r="21" spans="1:11" ht="15.65" customHeight="1" x14ac:dyDescent="0.4">
      <c r="A21" s="55"/>
      <c r="B21" s="56"/>
      <c r="C21" s="59"/>
      <c r="D21" s="57"/>
      <c r="E21" s="56"/>
      <c r="F21" s="56"/>
      <c r="G21" s="56"/>
      <c r="H21" s="56"/>
      <c r="I21" s="56"/>
      <c r="J21" s="56"/>
      <c r="K21" s="56"/>
    </row>
    <row r="22" spans="1:11" ht="15.65" customHeight="1" x14ac:dyDescent="0.4">
      <c r="A22" s="55" t="s">
        <v>213</v>
      </c>
      <c r="B22" s="56"/>
      <c r="C22" s="59"/>
      <c r="D22" s="57"/>
      <c r="E22" s="56"/>
      <c r="F22" s="56"/>
      <c r="G22" s="56"/>
      <c r="H22" s="56"/>
      <c r="I22" s="56"/>
      <c r="J22" s="56"/>
      <c r="K22" s="56"/>
    </row>
  </sheetData>
  <mergeCells count="9">
    <mergeCell ref="I6:I7"/>
    <mergeCell ref="J6:J7"/>
    <mergeCell ref="K6:K7"/>
    <mergeCell ref="A6:A7"/>
    <mergeCell ref="B6:B7"/>
    <mergeCell ref="C6:D6"/>
    <mergeCell ref="E6:F6"/>
    <mergeCell ref="G6:G7"/>
    <mergeCell ref="H6:H7"/>
  </mergeCells>
  <printOptions gridLinesSet="0"/>
  <pageMargins left="0.39370078740157483" right="0.39370078740157483" top="0.70866141732283472" bottom="0.86614173228346458" header="0.51181102362204722" footer="0.51181102362204722"/>
  <pageSetup paperSize="9" orientation="landscape" horizontalDpi="4294967292" r:id="rId1"/>
  <headerFooter alignWithMargins="0">
    <oddFooter>&amp;L&amp;"Arial,Standard"&amp;12&amp;F - &amp;A&amp;R&amp;"Arial,Fett"&amp;12Leopold Kirner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="110" zoomScaleNormal="110" workbookViewId="0">
      <selection activeCell="E5" sqref="E5"/>
    </sheetView>
  </sheetViews>
  <sheetFormatPr baseColWidth="10" defaultColWidth="12.53515625" defaultRowHeight="14.15" x14ac:dyDescent="0.35"/>
  <cols>
    <col min="1" max="1" width="21.53515625" style="1" customWidth="1"/>
    <col min="2" max="2" width="2.84375" style="2" customWidth="1"/>
    <col min="3" max="6" width="7.84375" style="2" customWidth="1"/>
    <col min="7" max="7" width="7.84375" style="1" customWidth="1"/>
    <col min="8" max="16384" width="12.53515625" style="1"/>
  </cols>
  <sheetData>
    <row r="1" spans="1:7" ht="18.45" x14ac:dyDescent="0.5">
      <c r="A1" s="400" t="s">
        <v>226</v>
      </c>
      <c r="B1" s="400"/>
      <c r="C1" s="400"/>
      <c r="D1" s="400"/>
      <c r="E1" s="400"/>
      <c r="F1" s="400"/>
      <c r="G1" s="400"/>
    </row>
    <row r="2" spans="1:7" x14ac:dyDescent="0.35">
      <c r="B2" s="3"/>
      <c r="C2" s="1"/>
      <c r="D2" s="1"/>
      <c r="E2" s="1"/>
      <c r="F2" s="1"/>
    </row>
    <row r="3" spans="1:7" ht="29.15" x14ac:dyDescent="0.35">
      <c r="A3" s="397" t="s">
        <v>55</v>
      </c>
      <c r="B3" s="397"/>
      <c r="C3" s="64" t="s">
        <v>214</v>
      </c>
      <c r="D3" s="64" t="s">
        <v>2</v>
      </c>
      <c r="E3" s="64" t="s">
        <v>215</v>
      </c>
      <c r="F3" s="64" t="s">
        <v>216</v>
      </c>
      <c r="G3" s="64" t="s">
        <v>217</v>
      </c>
    </row>
    <row r="4" spans="1:7" ht="14.6" x14ac:dyDescent="0.35">
      <c r="A4" s="398" t="s">
        <v>17</v>
      </c>
      <c r="B4" s="398"/>
      <c r="C4" s="65" t="s">
        <v>5</v>
      </c>
      <c r="D4" s="66">
        <v>5850</v>
      </c>
      <c r="E4" s="67">
        <v>0.20599999999999999</v>
      </c>
      <c r="F4" s="68"/>
      <c r="G4" s="69">
        <f>+D4*E4</f>
        <v>1205.0999999999999</v>
      </c>
    </row>
    <row r="5" spans="1:7" ht="14.6" x14ac:dyDescent="0.35">
      <c r="A5" s="399" t="s">
        <v>4</v>
      </c>
      <c r="B5" s="399"/>
      <c r="C5" s="70"/>
      <c r="D5" s="70"/>
      <c r="E5" s="70"/>
      <c r="F5" s="70"/>
      <c r="G5" s="71">
        <f>+G4</f>
        <v>1205.0999999999999</v>
      </c>
    </row>
    <row r="6" spans="1:7" ht="14.6" x14ac:dyDescent="0.35">
      <c r="A6" s="396" t="s">
        <v>7</v>
      </c>
      <c r="B6" s="396"/>
      <c r="C6" s="73"/>
      <c r="D6" s="72"/>
      <c r="E6" s="72"/>
      <c r="F6" s="72"/>
      <c r="G6" s="74">
        <f>+F7+F8</f>
        <v>73.87</v>
      </c>
    </row>
    <row r="7" spans="1:7" ht="14.6" x14ac:dyDescent="0.35">
      <c r="A7" s="75"/>
      <c r="B7" s="76" t="s">
        <v>218</v>
      </c>
      <c r="C7" s="73" t="s">
        <v>5</v>
      </c>
      <c r="D7" s="74">
        <v>97</v>
      </c>
      <c r="E7" s="67">
        <v>0.31</v>
      </c>
      <c r="F7" s="74">
        <f>+D7*E7</f>
        <v>30.07</v>
      </c>
      <c r="G7" s="74"/>
    </row>
    <row r="8" spans="1:7" ht="14.6" x14ac:dyDescent="0.35">
      <c r="A8" s="75"/>
      <c r="B8" s="76" t="s">
        <v>8</v>
      </c>
      <c r="C8" s="73" t="s">
        <v>5</v>
      </c>
      <c r="D8" s="74">
        <v>73</v>
      </c>
      <c r="E8" s="67">
        <v>0.6</v>
      </c>
      <c r="F8" s="74">
        <f>+D8*E8</f>
        <v>43.8</v>
      </c>
      <c r="G8" s="74"/>
    </row>
    <row r="9" spans="1:7" ht="14.6" x14ac:dyDescent="0.35">
      <c r="A9" s="396" t="s">
        <v>9</v>
      </c>
      <c r="B9" s="396"/>
      <c r="C9" s="73"/>
      <c r="D9" s="74"/>
      <c r="E9" s="67"/>
      <c r="F9" s="74"/>
      <c r="G9" s="74">
        <f>+SUM(F10:F12)</f>
        <v>212.46</v>
      </c>
    </row>
    <row r="10" spans="1:7" ht="14.6" x14ac:dyDescent="0.35">
      <c r="A10" s="75"/>
      <c r="B10" s="76" t="s">
        <v>10</v>
      </c>
      <c r="C10" s="73" t="s">
        <v>5</v>
      </c>
      <c r="D10" s="74">
        <v>134</v>
      </c>
      <c r="E10" s="67">
        <v>1.1200000000000001</v>
      </c>
      <c r="F10" s="74">
        <f>+D10*E10</f>
        <v>150.08000000000001</v>
      </c>
      <c r="G10" s="74"/>
    </row>
    <row r="11" spans="1:7" ht="14.6" x14ac:dyDescent="0.35">
      <c r="A11" s="75"/>
      <c r="B11" s="76" t="s">
        <v>11</v>
      </c>
      <c r="C11" s="73" t="s">
        <v>5</v>
      </c>
      <c r="D11" s="74">
        <v>39</v>
      </c>
      <c r="E11" s="67">
        <v>0.96</v>
      </c>
      <c r="F11" s="74">
        <f>+D11*E11</f>
        <v>37.44</v>
      </c>
      <c r="G11" s="74"/>
    </row>
    <row r="12" spans="1:7" ht="14.6" x14ac:dyDescent="0.35">
      <c r="A12" s="75"/>
      <c r="B12" s="76" t="s">
        <v>12</v>
      </c>
      <c r="C12" s="73" t="s">
        <v>5</v>
      </c>
      <c r="D12" s="74">
        <v>29</v>
      </c>
      <c r="E12" s="67">
        <v>0.86</v>
      </c>
      <c r="F12" s="74">
        <f>+D12*E12</f>
        <v>24.94</v>
      </c>
      <c r="G12" s="74"/>
    </row>
    <row r="13" spans="1:7" ht="14.6" x14ac:dyDescent="0.35">
      <c r="A13" s="396" t="s">
        <v>13</v>
      </c>
      <c r="B13" s="396"/>
      <c r="C13" s="73"/>
      <c r="D13" s="77"/>
      <c r="E13" s="77"/>
      <c r="F13" s="74"/>
      <c r="G13" s="74">
        <v>31.7</v>
      </c>
    </row>
    <row r="14" spans="1:7" ht="14.6" x14ac:dyDescent="0.35">
      <c r="A14" s="396" t="s">
        <v>14</v>
      </c>
      <c r="B14" s="396"/>
      <c r="C14" s="73"/>
      <c r="D14" s="77"/>
      <c r="E14" s="77"/>
      <c r="F14" s="74"/>
      <c r="G14" s="74">
        <v>24</v>
      </c>
    </row>
    <row r="15" spans="1:7" ht="14.6" x14ac:dyDescent="0.35">
      <c r="A15" s="396" t="s">
        <v>28</v>
      </c>
      <c r="B15" s="396"/>
      <c r="C15" s="73"/>
      <c r="D15" s="77"/>
      <c r="E15" s="77"/>
      <c r="F15" s="74"/>
      <c r="G15" s="74">
        <v>220</v>
      </c>
    </row>
    <row r="16" spans="1:7" ht="14.6" x14ac:dyDescent="0.35">
      <c r="A16" s="396" t="s">
        <v>16</v>
      </c>
      <c r="B16" s="396"/>
      <c r="C16" s="73"/>
      <c r="D16" s="77"/>
      <c r="E16" s="77"/>
      <c r="F16" s="74"/>
      <c r="G16" s="74">
        <v>110</v>
      </c>
    </row>
    <row r="17" spans="1:9" ht="14.6" x14ac:dyDescent="0.35">
      <c r="A17" s="396" t="s">
        <v>15</v>
      </c>
      <c r="B17" s="396"/>
      <c r="C17" s="73"/>
      <c r="D17" s="77"/>
      <c r="E17" s="77"/>
      <c r="F17" s="74"/>
      <c r="G17" s="74">
        <v>12</v>
      </c>
    </row>
    <row r="18" spans="1:9" ht="14.6" x14ac:dyDescent="0.35">
      <c r="A18" s="396" t="s">
        <v>219</v>
      </c>
      <c r="B18" s="396"/>
      <c r="C18" s="73"/>
      <c r="D18" s="78">
        <v>10</v>
      </c>
      <c r="E18" s="79">
        <v>0.03</v>
      </c>
      <c r="F18" s="66">
        <f>+G6+G9+G13+G14+G15/2</f>
        <v>452.03000000000003</v>
      </c>
      <c r="G18" s="74">
        <f>+F18*D18/12*E18</f>
        <v>11.300749999999999</v>
      </c>
    </row>
    <row r="19" spans="1:9" ht="14.6" x14ac:dyDescent="0.35">
      <c r="A19" s="394" t="s">
        <v>18</v>
      </c>
      <c r="B19" s="394"/>
      <c r="C19" s="80"/>
      <c r="D19" s="81"/>
      <c r="E19" s="81"/>
      <c r="F19" s="82"/>
      <c r="G19" s="83">
        <f>SUM(G6:G18)</f>
        <v>695.33074999999997</v>
      </c>
    </row>
    <row r="20" spans="1:9" ht="14.6" x14ac:dyDescent="0.4">
      <c r="A20" s="395" t="s">
        <v>220</v>
      </c>
      <c r="B20" s="395"/>
      <c r="C20" s="84"/>
      <c r="D20" s="84"/>
      <c r="E20" s="84"/>
      <c r="F20" s="84"/>
      <c r="G20" s="85">
        <f>+G5-G19</f>
        <v>509.76924999999994</v>
      </c>
    </row>
    <row r="21" spans="1:9" ht="14.6" x14ac:dyDescent="0.35">
      <c r="A21" s="393" t="s">
        <v>19</v>
      </c>
      <c r="B21" s="393"/>
      <c r="C21" s="86"/>
      <c r="D21" s="86"/>
      <c r="E21" s="86"/>
      <c r="F21" s="86"/>
      <c r="G21" s="87"/>
    </row>
    <row r="22" spans="1:9" ht="14.6" x14ac:dyDescent="0.35">
      <c r="A22" s="396" t="s">
        <v>75</v>
      </c>
      <c r="B22" s="396"/>
      <c r="C22" s="72"/>
      <c r="D22" s="72"/>
      <c r="E22" s="72"/>
      <c r="F22" s="72"/>
      <c r="G22" s="77" t="s">
        <v>221</v>
      </c>
    </row>
    <row r="23" spans="1:9" ht="14.6" x14ac:dyDescent="0.35">
      <c r="A23" s="392" t="s">
        <v>76</v>
      </c>
      <c r="B23" s="392"/>
      <c r="C23" s="88"/>
      <c r="D23" s="88"/>
      <c r="E23" s="88"/>
      <c r="F23" s="88"/>
      <c r="G23" s="117">
        <v>8</v>
      </c>
    </row>
    <row r="24" spans="1:9" ht="14.6" x14ac:dyDescent="0.35">
      <c r="A24" s="393" t="s">
        <v>20</v>
      </c>
      <c r="B24" s="393"/>
      <c r="C24" s="86"/>
      <c r="D24" s="86"/>
      <c r="E24" s="86"/>
      <c r="F24" s="86"/>
      <c r="G24" s="87"/>
    </row>
    <row r="25" spans="1:9" ht="14.6" x14ac:dyDescent="0.35">
      <c r="A25" s="392" t="s">
        <v>77</v>
      </c>
      <c r="B25" s="392"/>
      <c r="C25" s="88"/>
      <c r="D25" s="88"/>
      <c r="E25" s="88"/>
      <c r="F25" s="88"/>
      <c r="G25" s="89" t="s">
        <v>222</v>
      </c>
    </row>
    <row r="26" spans="1:9" ht="14.6" x14ac:dyDescent="0.35">
      <c r="A26" s="393" t="s">
        <v>71</v>
      </c>
      <c r="B26" s="393"/>
      <c r="C26" s="86"/>
      <c r="D26" s="86"/>
      <c r="E26" s="86"/>
      <c r="F26" s="86"/>
      <c r="G26" s="87"/>
    </row>
    <row r="27" spans="1:9" ht="14.6" x14ac:dyDescent="0.35">
      <c r="A27" s="392" t="s">
        <v>246</v>
      </c>
      <c r="B27" s="392"/>
      <c r="C27" s="88"/>
      <c r="D27" s="88"/>
      <c r="E27" s="88"/>
      <c r="F27" s="88"/>
      <c r="G27" s="118">
        <f>+G20/G23</f>
        <v>63.721156249999993</v>
      </c>
    </row>
    <row r="28" spans="1:9" x14ac:dyDescent="0.35">
      <c r="B28" s="1"/>
      <c r="C28" s="1"/>
      <c r="D28" s="1"/>
      <c r="E28" s="1"/>
      <c r="F28" s="1"/>
    </row>
    <row r="29" spans="1:9" ht="18.45" x14ac:dyDescent="0.5">
      <c r="A29" s="63" t="s">
        <v>227</v>
      </c>
      <c r="B29" s="1"/>
      <c r="C29" s="1"/>
      <c r="D29" s="1"/>
      <c r="E29" s="1"/>
      <c r="F29" s="1"/>
    </row>
    <row r="30" spans="1:9" ht="14.6" x14ac:dyDescent="0.4">
      <c r="A30" s="97" t="s">
        <v>55</v>
      </c>
      <c r="B30" s="98"/>
      <c r="C30" s="99" t="s">
        <v>25</v>
      </c>
      <c r="D30" s="100" t="s">
        <v>232</v>
      </c>
      <c r="E30" s="90"/>
      <c r="F30" s="90"/>
      <c r="G30" s="90"/>
      <c r="H30" s="90"/>
      <c r="I30" s="90"/>
    </row>
    <row r="31" spans="1:9" ht="14.6" x14ac:dyDescent="0.4">
      <c r="A31" s="93" t="s">
        <v>224</v>
      </c>
      <c r="B31" s="91"/>
      <c r="C31" s="94" t="s">
        <v>66</v>
      </c>
      <c r="D31" s="95">
        <f>+G6</f>
        <v>73.87</v>
      </c>
      <c r="E31" s="90"/>
      <c r="F31" s="90"/>
      <c r="G31" s="90"/>
      <c r="H31" s="90"/>
      <c r="I31" s="90"/>
    </row>
    <row r="32" spans="1:9" ht="14.6" x14ac:dyDescent="0.4">
      <c r="A32" s="93" t="s">
        <v>68</v>
      </c>
      <c r="B32" s="91"/>
      <c r="C32" s="94" t="s">
        <v>66</v>
      </c>
      <c r="D32" s="95">
        <f>+G9</f>
        <v>212.46</v>
      </c>
      <c r="E32" s="90"/>
      <c r="F32" s="90"/>
      <c r="G32" s="90"/>
      <c r="H32" s="90"/>
      <c r="I32" s="90"/>
    </row>
    <row r="33" spans="1:9" ht="14.6" x14ac:dyDescent="0.4">
      <c r="A33" s="93" t="s">
        <v>69</v>
      </c>
      <c r="B33" s="91"/>
      <c r="C33" s="94" t="s">
        <v>66</v>
      </c>
      <c r="D33" s="95">
        <f>+G13</f>
        <v>31.7</v>
      </c>
      <c r="E33" s="90"/>
      <c r="F33" s="90"/>
      <c r="G33" s="90"/>
      <c r="H33" s="90"/>
      <c r="I33" s="90"/>
    </row>
    <row r="34" spans="1:9" ht="14.6" x14ac:dyDescent="0.4">
      <c r="A34" s="93" t="s">
        <v>14</v>
      </c>
      <c r="B34" s="91"/>
      <c r="C34" s="94" t="s">
        <v>66</v>
      </c>
      <c r="D34" s="95">
        <f>+G14</f>
        <v>24</v>
      </c>
      <c r="E34" s="90"/>
      <c r="F34" s="90"/>
      <c r="G34" s="90"/>
      <c r="H34" s="90"/>
      <c r="I34" s="90"/>
    </row>
    <row r="35" spans="1:9" ht="14.6" x14ac:dyDescent="0.4">
      <c r="A35" s="101" t="s">
        <v>230</v>
      </c>
      <c r="B35" s="102"/>
      <c r="C35" s="103" t="s">
        <v>66</v>
      </c>
      <c r="D35" s="96">
        <f>+G15/2</f>
        <v>110</v>
      </c>
      <c r="E35" s="90"/>
      <c r="F35" s="90"/>
      <c r="G35" s="90"/>
      <c r="H35" s="90"/>
      <c r="I35" s="90"/>
    </row>
    <row r="36" spans="1:9" ht="14.6" x14ac:dyDescent="0.4">
      <c r="A36" s="104" t="s">
        <v>225</v>
      </c>
      <c r="B36" s="105"/>
      <c r="C36" s="106" t="s">
        <v>66</v>
      </c>
      <c r="D36" s="107">
        <f>+SUM(D31:D35)</f>
        <v>452.03000000000003</v>
      </c>
      <c r="E36" s="90"/>
      <c r="F36" s="90"/>
      <c r="G36" s="90"/>
      <c r="H36" s="90"/>
      <c r="I36" s="90"/>
    </row>
    <row r="37" spans="1:9" ht="14.6" x14ac:dyDescent="0.4">
      <c r="A37" s="93" t="s">
        <v>228</v>
      </c>
      <c r="B37" s="91"/>
      <c r="C37" s="94" t="s">
        <v>229</v>
      </c>
      <c r="D37" s="95">
        <v>10</v>
      </c>
      <c r="E37" s="90"/>
      <c r="F37" s="90"/>
      <c r="G37" s="90"/>
      <c r="H37" s="90"/>
      <c r="I37" s="90"/>
    </row>
    <row r="38" spans="1:9" ht="14.6" x14ac:dyDescent="0.4">
      <c r="A38" s="93" t="s">
        <v>231</v>
      </c>
      <c r="B38" s="91"/>
      <c r="C38" s="94" t="s">
        <v>66</v>
      </c>
      <c r="D38" s="95">
        <f>+D36*D37/12</f>
        <v>376.69166666666666</v>
      </c>
      <c r="E38" s="90"/>
      <c r="F38" s="90"/>
      <c r="G38" s="90"/>
      <c r="H38" s="90"/>
      <c r="I38" s="90"/>
    </row>
    <row r="39" spans="1:9" ht="14.6" x14ac:dyDescent="0.4">
      <c r="A39" s="101" t="s">
        <v>155</v>
      </c>
      <c r="B39" s="102"/>
      <c r="C39" s="103" t="s">
        <v>22</v>
      </c>
      <c r="D39" s="108">
        <v>0.03</v>
      </c>
      <c r="E39" s="90"/>
      <c r="F39" s="90"/>
      <c r="G39" s="90"/>
      <c r="H39" s="90"/>
      <c r="I39" s="90"/>
    </row>
    <row r="40" spans="1:9" ht="14.6" x14ac:dyDescent="0.4">
      <c r="A40" s="109" t="s">
        <v>70</v>
      </c>
      <c r="B40" s="110"/>
      <c r="C40" s="111" t="s">
        <v>66</v>
      </c>
      <c r="D40" s="112">
        <f>+D38*D39</f>
        <v>11.300749999999999</v>
      </c>
      <c r="E40" s="90"/>
      <c r="F40" s="90"/>
      <c r="G40" s="90"/>
      <c r="H40" s="90"/>
      <c r="I40" s="90"/>
    </row>
    <row r="41" spans="1:9" ht="14.6" x14ac:dyDescent="0.4">
      <c r="A41" s="90"/>
      <c r="B41" s="90"/>
      <c r="C41" s="92"/>
      <c r="D41" s="90"/>
      <c r="E41" s="90"/>
      <c r="F41" s="90"/>
      <c r="G41" s="90"/>
      <c r="H41" s="90"/>
      <c r="I41" s="90"/>
    </row>
    <row r="42" spans="1:9" ht="14.6" x14ac:dyDescent="0.4">
      <c r="A42" s="90"/>
      <c r="B42" s="90"/>
      <c r="C42" s="90"/>
      <c r="D42" s="90"/>
      <c r="E42" s="90"/>
      <c r="F42" s="90"/>
      <c r="G42" s="90"/>
      <c r="H42" s="90"/>
      <c r="I42" s="90"/>
    </row>
    <row r="43" spans="1:9" ht="14.6" x14ac:dyDescent="0.4">
      <c r="A43" s="90"/>
      <c r="B43" s="90"/>
      <c r="C43" s="90"/>
      <c r="D43" s="90"/>
      <c r="E43" s="90"/>
      <c r="F43" s="90"/>
      <c r="G43" s="90"/>
      <c r="H43" s="90"/>
      <c r="I43" s="90"/>
    </row>
    <row r="44" spans="1:9" ht="14.6" x14ac:dyDescent="0.4">
      <c r="A44" s="90"/>
      <c r="B44" s="90"/>
      <c r="C44" s="90"/>
      <c r="D44" s="90"/>
      <c r="E44" s="90"/>
      <c r="F44" s="90"/>
      <c r="G44" s="90"/>
      <c r="H44" s="90"/>
      <c r="I44" s="90"/>
    </row>
    <row r="45" spans="1:9" ht="14.6" x14ac:dyDescent="0.4">
      <c r="A45" s="90"/>
      <c r="B45" s="90"/>
      <c r="C45" s="90"/>
      <c r="D45" s="90"/>
      <c r="E45" s="90"/>
      <c r="F45" s="90"/>
      <c r="G45" s="90"/>
      <c r="H45" s="90"/>
      <c r="I45" s="90"/>
    </row>
    <row r="46" spans="1:9" ht="14.6" x14ac:dyDescent="0.4">
      <c r="A46" s="90"/>
      <c r="B46" s="90"/>
      <c r="C46" s="90"/>
      <c r="D46" s="90"/>
      <c r="E46" s="90"/>
      <c r="F46" s="90"/>
      <c r="G46" s="90"/>
      <c r="H46" s="90"/>
      <c r="I46" s="90"/>
    </row>
    <row r="47" spans="1:9" ht="14.6" x14ac:dyDescent="0.4">
      <c r="A47" s="90"/>
      <c r="B47" s="90"/>
      <c r="C47" s="90"/>
      <c r="D47" s="90"/>
      <c r="E47" s="90"/>
      <c r="F47" s="90"/>
      <c r="G47" s="90"/>
      <c r="H47" s="90"/>
      <c r="I47" s="90"/>
    </row>
    <row r="48" spans="1:9" x14ac:dyDescent="0.35">
      <c r="B48" s="1"/>
      <c r="C48" s="1"/>
      <c r="D48" s="1"/>
      <c r="E48" s="1"/>
      <c r="F48" s="1"/>
    </row>
    <row r="49" spans="2:6" x14ac:dyDescent="0.35">
      <c r="B49" s="1"/>
      <c r="C49" s="1"/>
      <c r="D49" s="1"/>
      <c r="E49" s="1"/>
      <c r="F49" s="1"/>
    </row>
    <row r="50" spans="2:6" x14ac:dyDescent="0.35">
      <c r="B50" s="1"/>
      <c r="C50" s="1"/>
      <c r="D50" s="1"/>
      <c r="E50" s="1"/>
      <c r="F50" s="1"/>
    </row>
    <row r="51" spans="2:6" x14ac:dyDescent="0.35">
      <c r="B51" s="1"/>
      <c r="C51" s="1"/>
      <c r="D51" s="1"/>
      <c r="E51" s="1"/>
      <c r="F51" s="1"/>
    </row>
    <row r="52" spans="2:6" x14ac:dyDescent="0.35">
      <c r="B52" s="1"/>
      <c r="C52" s="1"/>
      <c r="D52" s="1"/>
      <c r="E52" s="1"/>
      <c r="F52" s="1"/>
    </row>
    <row r="53" spans="2:6" x14ac:dyDescent="0.35">
      <c r="B53" s="1"/>
      <c r="C53" s="1"/>
      <c r="D53" s="1"/>
      <c r="E53" s="1"/>
      <c r="F53" s="1"/>
    </row>
    <row r="54" spans="2:6" x14ac:dyDescent="0.35">
      <c r="B54" s="1"/>
      <c r="C54" s="1"/>
      <c r="D54" s="1"/>
      <c r="E54" s="1"/>
      <c r="F54" s="1"/>
    </row>
    <row r="55" spans="2:6" x14ac:dyDescent="0.35">
      <c r="B55" s="1"/>
      <c r="C55" s="1"/>
      <c r="D55" s="1"/>
      <c r="E55" s="1"/>
      <c r="F55" s="1"/>
    </row>
    <row r="56" spans="2:6" x14ac:dyDescent="0.35">
      <c r="B56" s="1"/>
      <c r="C56" s="1"/>
      <c r="D56" s="1"/>
      <c r="E56" s="1"/>
      <c r="F56" s="1"/>
    </row>
    <row r="57" spans="2:6" x14ac:dyDescent="0.35">
      <c r="B57" s="1"/>
      <c r="C57" s="1"/>
      <c r="D57" s="1"/>
      <c r="E57" s="1"/>
      <c r="F57" s="1"/>
    </row>
    <row r="58" spans="2:6" x14ac:dyDescent="0.35">
      <c r="B58" s="1"/>
      <c r="C58" s="1"/>
      <c r="D58" s="1"/>
      <c r="E58" s="1"/>
      <c r="F58" s="1"/>
    </row>
    <row r="59" spans="2:6" x14ac:dyDescent="0.35">
      <c r="B59" s="1"/>
      <c r="C59" s="1"/>
      <c r="D59" s="1"/>
      <c r="E59" s="1"/>
      <c r="F59" s="1"/>
    </row>
    <row r="60" spans="2:6" x14ac:dyDescent="0.35">
      <c r="B60" s="1"/>
      <c r="C60" s="1"/>
      <c r="D60" s="1"/>
      <c r="E60" s="1"/>
      <c r="F60" s="1"/>
    </row>
    <row r="61" spans="2:6" x14ac:dyDescent="0.35">
      <c r="B61" s="1"/>
      <c r="C61" s="1"/>
      <c r="D61" s="1"/>
      <c r="E61" s="1"/>
      <c r="F61" s="1"/>
    </row>
    <row r="62" spans="2:6" x14ac:dyDescent="0.35">
      <c r="B62" s="1"/>
      <c r="C62" s="1"/>
      <c r="D62" s="1"/>
      <c r="E62" s="1"/>
      <c r="F62" s="1"/>
    </row>
    <row r="63" spans="2:6" x14ac:dyDescent="0.35">
      <c r="B63" s="1"/>
      <c r="C63" s="1"/>
      <c r="D63" s="1"/>
      <c r="E63" s="1"/>
      <c r="F63" s="1"/>
    </row>
    <row r="64" spans="2:6" x14ac:dyDescent="0.35">
      <c r="B64" s="1"/>
      <c r="C64" s="1"/>
      <c r="D64" s="1"/>
      <c r="E64" s="1"/>
      <c r="F64" s="1"/>
    </row>
    <row r="65" spans="2:6" x14ac:dyDescent="0.35">
      <c r="B65" s="1"/>
      <c r="C65" s="1"/>
      <c r="D65" s="1"/>
      <c r="E65" s="1"/>
      <c r="F65" s="1"/>
    </row>
    <row r="66" spans="2:6" x14ac:dyDescent="0.35">
      <c r="B66" s="1"/>
      <c r="C66" s="1"/>
      <c r="D66" s="1"/>
      <c r="E66" s="1"/>
      <c r="F66" s="1"/>
    </row>
    <row r="67" spans="2:6" x14ac:dyDescent="0.35">
      <c r="B67" s="1"/>
      <c r="C67" s="1"/>
      <c r="D67" s="1"/>
      <c r="E67" s="1"/>
      <c r="F67" s="1"/>
    </row>
    <row r="68" spans="2:6" x14ac:dyDescent="0.35">
      <c r="B68" s="1"/>
      <c r="C68" s="1"/>
      <c r="D68" s="1"/>
      <c r="E68" s="1"/>
      <c r="F68" s="1"/>
    </row>
    <row r="69" spans="2:6" x14ac:dyDescent="0.35">
      <c r="B69" s="1"/>
      <c r="C69" s="1"/>
      <c r="D69" s="1"/>
      <c r="E69" s="1"/>
      <c r="F69" s="1"/>
    </row>
    <row r="70" spans="2:6" x14ac:dyDescent="0.35">
      <c r="B70" s="1"/>
      <c r="C70" s="1"/>
      <c r="D70" s="1"/>
      <c r="E70" s="1"/>
      <c r="F70" s="1"/>
    </row>
    <row r="71" spans="2:6" x14ac:dyDescent="0.35">
      <c r="B71" s="1"/>
      <c r="C71" s="1"/>
      <c r="D71" s="1"/>
      <c r="E71" s="1"/>
      <c r="F71" s="1"/>
    </row>
    <row r="72" spans="2:6" x14ac:dyDescent="0.35">
      <c r="B72" s="1"/>
      <c r="C72" s="1"/>
      <c r="D72" s="1"/>
      <c r="E72" s="1"/>
      <c r="F72" s="1"/>
    </row>
    <row r="73" spans="2:6" x14ac:dyDescent="0.35">
      <c r="B73" s="1"/>
      <c r="C73" s="1"/>
      <c r="D73" s="1"/>
      <c r="E73" s="1"/>
      <c r="F73" s="1"/>
    </row>
    <row r="74" spans="2:6" x14ac:dyDescent="0.35">
      <c r="B74" s="1"/>
      <c r="C74" s="1"/>
      <c r="D74" s="1"/>
      <c r="E74" s="1"/>
      <c r="F74" s="1"/>
    </row>
    <row r="75" spans="2:6" x14ac:dyDescent="0.35">
      <c r="B75" s="1"/>
      <c r="C75" s="1"/>
      <c r="D75" s="1"/>
      <c r="E75" s="1"/>
      <c r="F75" s="1"/>
    </row>
    <row r="76" spans="2:6" x14ac:dyDescent="0.35">
      <c r="B76" s="1"/>
      <c r="C76" s="1"/>
      <c r="D76" s="1"/>
      <c r="E76" s="1"/>
      <c r="F76" s="1"/>
    </row>
    <row r="77" spans="2:6" x14ac:dyDescent="0.35">
      <c r="B77" s="1"/>
      <c r="C77" s="1"/>
      <c r="D77" s="1"/>
      <c r="E77" s="1"/>
      <c r="F77" s="1"/>
    </row>
    <row r="78" spans="2:6" x14ac:dyDescent="0.35">
      <c r="B78" s="1"/>
      <c r="C78" s="1"/>
      <c r="D78" s="1"/>
      <c r="E78" s="1"/>
      <c r="F78" s="1"/>
    </row>
    <row r="79" spans="2:6" x14ac:dyDescent="0.35">
      <c r="B79" s="1"/>
      <c r="C79" s="1"/>
      <c r="D79" s="1"/>
      <c r="E79" s="1"/>
      <c r="F79" s="1"/>
    </row>
    <row r="80" spans="2:6" x14ac:dyDescent="0.35">
      <c r="B80" s="1"/>
      <c r="C80" s="1"/>
      <c r="D80" s="1"/>
      <c r="E80" s="1"/>
      <c r="F80" s="1"/>
    </row>
    <row r="81" spans="2:6" x14ac:dyDescent="0.35">
      <c r="B81" s="1"/>
      <c r="C81" s="1"/>
      <c r="D81" s="1"/>
      <c r="E81" s="1"/>
      <c r="F81" s="1"/>
    </row>
    <row r="82" spans="2:6" x14ac:dyDescent="0.35">
      <c r="B82" s="1"/>
      <c r="C82" s="1"/>
      <c r="D82" s="1"/>
      <c r="E82" s="1"/>
      <c r="F82" s="1"/>
    </row>
    <row r="83" spans="2:6" x14ac:dyDescent="0.35">
      <c r="B83" s="1"/>
      <c r="C83" s="1"/>
      <c r="D83" s="1"/>
      <c r="E83" s="1"/>
      <c r="F83" s="1"/>
    </row>
    <row r="84" spans="2:6" x14ac:dyDescent="0.35">
      <c r="B84" s="1"/>
      <c r="C84" s="1"/>
      <c r="D84" s="1"/>
      <c r="E84" s="1"/>
      <c r="F84" s="1"/>
    </row>
    <row r="85" spans="2:6" x14ac:dyDescent="0.35">
      <c r="B85" s="1"/>
      <c r="C85" s="1"/>
      <c r="D85" s="1"/>
      <c r="E85" s="1"/>
      <c r="F85" s="1"/>
    </row>
    <row r="86" spans="2:6" x14ac:dyDescent="0.35">
      <c r="B86" s="1"/>
      <c r="C86" s="1"/>
      <c r="D86" s="1"/>
      <c r="E86" s="1"/>
      <c r="F86" s="1"/>
    </row>
    <row r="87" spans="2:6" x14ac:dyDescent="0.35">
      <c r="B87" s="1"/>
      <c r="C87" s="1"/>
      <c r="D87" s="1"/>
      <c r="E87" s="1"/>
      <c r="F87" s="1"/>
    </row>
    <row r="88" spans="2:6" x14ac:dyDescent="0.35">
      <c r="B88" s="1"/>
      <c r="C88" s="1"/>
      <c r="D88" s="1"/>
      <c r="E88" s="1"/>
      <c r="F88" s="1"/>
    </row>
    <row r="89" spans="2:6" x14ac:dyDescent="0.35">
      <c r="B89" s="1"/>
      <c r="C89" s="1"/>
      <c r="D89" s="1"/>
      <c r="E89" s="1"/>
      <c r="F89" s="1"/>
    </row>
    <row r="90" spans="2:6" x14ac:dyDescent="0.35">
      <c r="B90" s="1"/>
      <c r="C90" s="1"/>
      <c r="D90" s="1"/>
      <c r="E90" s="1"/>
      <c r="F90" s="1"/>
    </row>
    <row r="91" spans="2:6" x14ac:dyDescent="0.35">
      <c r="B91" s="1"/>
      <c r="C91" s="1"/>
      <c r="D91" s="1"/>
      <c r="E91" s="1"/>
      <c r="F91" s="1"/>
    </row>
    <row r="92" spans="2:6" x14ac:dyDescent="0.35">
      <c r="B92" s="1"/>
      <c r="C92" s="1"/>
      <c r="D92" s="1"/>
      <c r="E92" s="1"/>
      <c r="F92" s="1"/>
    </row>
    <row r="93" spans="2:6" x14ac:dyDescent="0.35">
      <c r="B93" s="1"/>
      <c r="C93" s="1"/>
      <c r="D93" s="1"/>
      <c r="E93" s="1"/>
      <c r="F93" s="1"/>
    </row>
    <row r="94" spans="2:6" x14ac:dyDescent="0.35">
      <c r="B94" s="1"/>
      <c r="C94" s="1"/>
      <c r="D94" s="1"/>
      <c r="E94" s="1"/>
      <c r="F94" s="1"/>
    </row>
    <row r="95" spans="2:6" x14ac:dyDescent="0.35">
      <c r="B95" s="1"/>
      <c r="C95" s="1"/>
      <c r="D95" s="1"/>
      <c r="E95" s="1"/>
      <c r="F95" s="1"/>
    </row>
    <row r="96" spans="2:6" x14ac:dyDescent="0.35">
      <c r="B96" s="1"/>
      <c r="C96" s="1"/>
      <c r="D96" s="1"/>
      <c r="E96" s="1"/>
      <c r="F96" s="1"/>
    </row>
    <row r="97" spans="2:6" x14ac:dyDescent="0.35">
      <c r="B97" s="1"/>
      <c r="C97" s="1"/>
      <c r="D97" s="1"/>
      <c r="E97" s="1"/>
      <c r="F97" s="1"/>
    </row>
    <row r="98" spans="2:6" x14ac:dyDescent="0.35">
      <c r="B98" s="1"/>
      <c r="C98" s="1"/>
      <c r="D98" s="1"/>
      <c r="E98" s="1"/>
      <c r="F98" s="1"/>
    </row>
    <row r="99" spans="2:6" x14ac:dyDescent="0.35">
      <c r="B99" s="1"/>
      <c r="C99" s="1"/>
      <c r="D99" s="1"/>
      <c r="E99" s="1"/>
      <c r="F99" s="1"/>
    </row>
    <row r="100" spans="2:6" x14ac:dyDescent="0.35">
      <c r="B100" s="1"/>
      <c r="C100" s="1"/>
      <c r="D100" s="1"/>
      <c r="E100" s="1"/>
      <c r="F100" s="1"/>
    </row>
    <row r="101" spans="2:6" x14ac:dyDescent="0.35">
      <c r="B101" s="1"/>
      <c r="C101" s="1"/>
      <c r="D101" s="1"/>
      <c r="E101" s="1"/>
      <c r="F101" s="1"/>
    </row>
    <row r="102" spans="2:6" x14ac:dyDescent="0.35">
      <c r="B102" s="1"/>
      <c r="C102" s="1"/>
      <c r="D102" s="1"/>
      <c r="E102" s="1"/>
      <c r="F102" s="1"/>
    </row>
    <row r="103" spans="2:6" x14ac:dyDescent="0.35">
      <c r="B103" s="1"/>
      <c r="C103" s="1"/>
      <c r="D103" s="1"/>
      <c r="E103" s="1"/>
      <c r="F103" s="1"/>
    </row>
    <row r="104" spans="2:6" x14ac:dyDescent="0.35">
      <c r="B104" s="1"/>
      <c r="C104" s="1"/>
      <c r="D104" s="1"/>
      <c r="E104" s="1"/>
      <c r="F104" s="1"/>
    </row>
    <row r="105" spans="2:6" x14ac:dyDescent="0.35">
      <c r="B105" s="1"/>
      <c r="C105" s="1"/>
      <c r="D105" s="1"/>
      <c r="E105" s="1"/>
      <c r="F105" s="1"/>
    </row>
    <row r="106" spans="2:6" x14ac:dyDescent="0.35">
      <c r="B106" s="1"/>
      <c r="C106" s="1"/>
      <c r="D106" s="1"/>
      <c r="E106" s="1"/>
      <c r="F106" s="1"/>
    </row>
    <row r="107" spans="2:6" x14ac:dyDescent="0.35">
      <c r="B107" s="1"/>
      <c r="C107" s="1"/>
      <c r="D107" s="1"/>
      <c r="E107" s="1"/>
      <c r="F107" s="1"/>
    </row>
    <row r="108" spans="2:6" x14ac:dyDescent="0.35">
      <c r="B108" s="1"/>
      <c r="C108" s="1"/>
      <c r="D108" s="1"/>
      <c r="E108" s="1"/>
      <c r="F108" s="1"/>
    </row>
    <row r="109" spans="2:6" x14ac:dyDescent="0.35">
      <c r="B109" s="1"/>
      <c r="C109" s="1"/>
      <c r="D109" s="1"/>
      <c r="E109" s="1"/>
      <c r="F109" s="1"/>
    </row>
    <row r="110" spans="2:6" x14ac:dyDescent="0.35">
      <c r="B110" s="1"/>
      <c r="C110" s="1"/>
      <c r="D110" s="1"/>
      <c r="E110" s="1"/>
      <c r="F110" s="1"/>
    </row>
    <row r="111" spans="2:6" x14ac:dyDescent="0.35">
      <c r="B111" s="1"/>
      <c r="C111" s="1"/>
      <c r="D111" s="1"/>
      <c r="E111" s="1"/>
      <c r="F111" s="1"/>
    </row>
    <row r="112" spans="2:6" x14ac:dyDescent="0.35">
      <c r="B112" s="1"/>
      <c r="C112" s="1"/>
      <c r="D112" s="1"/>
      <c r="E112" s="1"/>
      <c r="F112" s="1"/>
    </row>
    <row r="113" spans="2:6" x14ac:dyDescent="0.35">
      <c r="B113" s="1"/>
      <c r="C113" s="1"/>
      <c r="D113" s="1"/>
      <c r="E113" s="1"/>
      <c r="F113" s="1"/>
    </row>
    <row r="114" spans="2:6" x14ac:dyDescent="0.35">
      <c r="B114" s="1"/>
      <c r="C114" s="1"/>
      <c r="D114" s="1"/>
      <c r="E114" s="1"/>
      <c r="F114" s="1"/>
    </row>
    <row r="115" spans="2:6" x14ac:dyDescent="0.35">
      <c r="B115" s="1"/>
      <c r="C115" s="1"/>
      <c r="D115" s="1"/>
      <c r="E115" s="1"/>
      <c r="F115" s="1"/>
    </row>
    <row r="116" spans="2:6" x14ac:dyDescent="0.35">
      <c r="B116" s="1"/>
      <c r="C116" s="1"/>
      <c r="D116" s="1"/>
      <c r="E116" s="1"/>
      <c r="F116" s="1"/>
    </row>
    <row r="117" spans="2:6" x14ac:dyDescent="0.35">
      <c r="B117" s="1"/>
      <c r="C117" s="1"/>
      <c r="D117" s="1"/>
      <c r="E117" s="1"/>
      <c r="F117" s="1"/>
    </row>
    <row r="118" spans="2:6" x14ac:dyDescent="0.35">
      <c r="B118" s="1"/>
      <c r="C118" s="1"/>
      <c r="D118" s="1"/>
      <c r="E118" s="1"/>
      <c r="F118" s="1"/>
    </row>
    <row r="119" spans="2:6" x14ac:dyDescent="0.35">
      <c r="B119" s="1"/>
      <c r="C119" s="1"/>
      <c r="D119" s="1"/>
      <c r="E119" s="1"/>
      <c r="F119" s="1"/>
    </row>
    <row r="120" spans="2:6" x14ac:dyDescent="0.35">
      <c r="B120" s="1"/>
      <c r="C120" s="1"/>
      <c r="D120" s="1"/>
      <c r="E120" s="1"/>
      <c r="F120" s="1"/>
    </row>
    <row r="121" spans="2:6" x14ac:dyDescent="0.35">
      <c r="B121" s="1"/>
      <c r="C121" s="1"/>
      <c r="D121" s="1"/>
      <c r="E121" s="1"/>
      <c r="F121" s="1"/>
    </row>
    <row r="122" spans="2:6" x14ac:dyDescent="0.35">
      <c r="B122" s="1"/>
      <c r="C122" s="1"/>
      <c r="D122" s="1"/>
      <c r="E122" s="1"/>
      <c r="F122" s="1"/>
    </row>
    <row r="123" spans="2:6" x14ac:dyDescent="0.35">
      <c r="B123" s="1"/>
      <c r="C123" s="1"/>
      <c r="D123" s="1"/>
      <c r="E123" s="1"/>
      <c r="F123" s="1"/>
    </row>
    <row r="124" spans="2:6" x14ac:dyDescent="0.35">
      <c r="B124" s="1"/>
      <c r="C124" s="1"/>
      <c r="D124" s="1"/>
      <c r="E124" s="1"/>
      <c r="F124" s="1"/>
    </row>
    <row r="125" spans="2:6" x14ac:dyDescent="0.35">
      <c r="B125" s="1"/>
      <c r="C125" s="1"/>
      <c r="D125" s="1"/>
      <c r="E125" s="1"/>
      <c r="F125" s="1"/>
    </row>
    <row r="126" spans="2:6" x14ac:dyDescent="0.35">
      <c r="B126" s="1"/>
      <c r="C126" s="1"/>
      <c r="D126" s="1"/>
      <c r="E126" s="1"/>
      <c r="F126" s="1"/>
    </row>
    <row r="127" spans="2:6" x14ac:dyDescent="0.35">
      <c r="B127" s="1"/>
      <c r="C127" s="1"/>
      <c r="D127" s="1"/>
      <c r="E127" s="1"/>
      <c r="F127" s="1"/>
    </row>
    <row r="128" spans="2:6" x14ac:dyDescent="0.35">
      <c r="B128" s="1"/>
      <c r="C128" s="1"/>
      <c r="D128" s="1"/>
      <c r="E128" s="1"/>
      <c r="F128" s="1"/>
    </row>
    <row r="129" spans="2:6" x14ac:dyDescent="0.35">
      <c r="B129" s="1"/>
      <c r="C129" s="1"/>
      <c r="D129" s="1"/>
      <c r="E129" s="1"/>
      <c r="F129" s="1"/>
    </row>
    <row r="130" spans="2:6" x14ac:dyDescent="0.35">
      <c r="B130" s="1"/>
      <c r="C130" s="1"/>
      <c r="D130" s="1"/>
      <c r="E130" s="1"/>
      <c r="F130" s="1"/>
    </row>
    <row r="131" spans="2:6" x14ac:dyDescent="0.35">
      <c r="B131" s="1"/>
      <c r="C131" s="1"/>
      <c r="D131" s="1"/>
      <c r="E131" s="1"/>
      <c r="F131" s="1"/>
    </row>
    <row r="132" spans="2:6" x14ac:dyDescent="0.35">
      <c r="B132" s="1"/>
      <c r="C132" s="1"/>
      <c r="D132" s="1"/>
      <c r="E132" s="1"/>
      <c r="F132" s="1"/>
    </row>
    <row r="133" spans="2:6" x14ac:dyDescent="0.35">
      <c r="B133" s="1"/>
      <c r="C133" s="1"/>
      <c r="D133" s="1"/>
      <c r="E133" s="1"/>
      <c r="F133" s="1"/>
    </row>
    <row r="134" spans="2:6" x14ac:dyDescent="0.35">
      <c r="B134" s="1"/>
      <c r="C134" s="1"/>
      <c r="D134" s="1"/>
      <c r="E134" s="1"/>
      <c r="F134" s="1"/>
    </row>
    <row r="135" spans="2:6" x14ac:dyDescent="0.35">
      <c r="B135" s="1"/>
      <c r="C135" s="1"/>
      <c r="D135" s="1"/>
      <c r="E135" s="1"/>
      <c r="F135" s="1"/>
    </row>
    <row r="136" spans="2:6" x14ac:dyDescent="0.35">
      <c r="B136" s="1"/>
      <c r="C136" s="1"/>
      <c r="D136" s="1"/>
      <c r="E136" s="1"/>
      <c r="F136" s="1"/>
    </row>
    <row r="137" spans="2:6" x14ac:dyDescent="0.35">
      <c r="B137" s="1"/>
      <c r="C137" s="1"/>
      <c r="D137" s="1"/>
      <c r="E137" s="1"/>
      <c r="F137" s="1"/>
    </row>
  </sheetData>
  <mergeCells count="21">
    <mergeCell ref="A1:G1"/>
    <mergeCell ref="A18:B18"/>
    <mergeCell ref="A3:B3"/>
    <mergeCell ref="A4:B4"/>
    <mergeCell ref="A5:B5"/>
    <mergeCell ref="A6:B6"/>
    <mergeCell ref="A9:B9"/>
    <mergeCell ref="A13:B13"/>
    <mergeCell ref="A14:B14"/>
    <mergeCell ref="A15:B15"/>
    <mergeCell ref="A16:B16"/>
    <mergeCell ref="A17:B17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</mergeCells>
  <phoneticPr fontId="3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="110" zoomScaleNormal="110" workbookViewId="0">
      <selection activeCell="G22" sqref="G22"/>
    </sheetView>
  </sheetViews>
  <sheetFormatPr baseColWidth="10" defaultColWidth="12.53515625" defaultRowHeight="14.15" x14ac:dyDescent="0.35"/>
  <cols>
    <col min="1" max="1" width="21.53515625" style="1" customWidth="1"/>
    <col min="2" max="2" width="8.53515625" style="2" customWidth="1"/>
    <col min="3" max="6" width="7.84375" style="2" customWidth="1"/>
    <col min="7" max="7" width="7.84375" style="1" customWidth="1"/>
    <col min="8" max="16384" width="12.53515625" style="1"/>
  </cols>
  <sheetData>
    <row r="1" spans="1:7" ht="18.45" x14ac:dyDescent="0.5">
      <c r="A1" s="400" t="s">
        <v>233</v>
      </c>
      <c r="B1" s="400"/>
      <c r="C1" s="400"/>
      <c r="D1" s="400"/>
      <c r="E1" s="400"/>
      <c r="F1" s="400"/>
      <c r="G1" s="400"/>
    </row>
    <row r="2" spans="1:7" x14ac:dyDescent="0.35">
      <c r="B2" s="3"/>
      <c r="C2" s="1"/>
      <c r="D2" s="1"/>
      <c r="E2" s="1"/>
      <c r="F2" s="1"/>
    </row>
    <row r="3" spans="1:7" ht="29.15" x14ac:dyDescent="0.35">
      <c r="A3" s="397" t="s">
        <v>55</v>
      </c>
      <c r="B3" s="397"/>
      <c r="C3" s="64" t="s">
        <v>25</v>
      </c>
      <c r="D3" s="64" t="s">
        <v>2</v>
      </c>
      <c r="E3" s="64" t="s">
        <v>215</v>
      </c>
      <c r="F3" s="64" t="s">
        <v>216</v>
      </c>
      <c r="G3" s="64" t="s">
        <v>217</v>
      </c>
    </row>
    <row r="4" spans="1:7" ht="14.6" x14ac:dyDescent="0.35">
      <c r="A4" s="401" t="s">
        <v>234</v>
      </c>
      <c r="B4" s="401"/>
      <c r="C4" s="113" t="s">
        <v>5</v>
      </c>
      <c r="D4" s="114">
        <v>68900</v>
      </c>
      <c r="E4" s="116">
        <v>4.4999999999999998E-2</v>
      </c>
      <c r="F4" s="115"/>
      <c r="G4" s="114">
        <f>+D4*E4</f>
        <v>3100.5</v>
      </c>
    </row>
    <row r="5" spans="1:7" ht="14.6" x14ac:dyDescent="0.35">
      <c r="A5" s="399" t="s">
        <v>4</v>
      </c>
      <c r="B5" s="399"/>
      <c r="C5" s="70"/>
      <c r="D5" s="70"/>
      <c r="E5" s="70"/>
      <c r="F5" s="70"/>
      <c r="G5" s="71">
        <f>+G4</f>
        <v>3100.5</v>
      </c>
    </row>
    <row r="6" spans="1:7" ht="14.6" x14ac:dyDescent="0.35">
      <c r="A6" s="396" t="s">
        <v>7</v>
      </c>
      <c r="B6" s="396"/>
      <c r="C6" s="73" t="s">
        <v>235</v>
      </c>
      <c r="D6" s="67">
        <v>1.05</v>
      </c>
      <c r="E6" s="74">
        <v>186</v>
      </c>
      <c r="F6" s="74"/>
      <c r="G6" s="74">
        <f>+D6*E6</f>
        <v>195.3</v>
      </c>
    </row>
    <row r="7" spans="1:7" ht="14.6" x14ac:dyDescent="0.35">
      <c r="A7" s="75"/>
      <c r="B7" s="76" t="s">
        <v>218</v>
      </c>
      <c r="C7" s="73" t="s">
        <v>5</v>
      </c>
      <c r="D7" s="74">
        <v>97</v>
      </c>
      <c r="E7" s="67">
        <v>0.31</v>
      </c>
      <c r="F7" s="74">
        <f>+D7*E7</f>
        <v>30.07</v>
      </c>
      <c r="G7" s="74"/>
    </row>
    <row r="8" spans="1:7" ht="14.6" x14ac:dyDescent="0.35">
      <c r="A8" s="75"/>
      <c r="B8" s="76" t="s">
        <v>8</v>
      </c>
      <c r="C8" s="73" t="s">
        <v>5</v>
      </c>
      <c r="D8" s="74">
        <v>73</v>
      </c>
      <c r="E8" s="67">
        <v>0.6</v>
      </c>
      <c r="F8" s="74">
        <f>+D8*E8</f>
        <v>43.8</v>
      </c>
      <c r="G8" s="74"/>
    </row>
    <row r="9" spans="1:7" ht="14.6" x14ac:dyDescent="0.35">
      <c r="A9" s="396" t="s">
        <v>9</v>
      </c>
      <c r="B9" s="396"/>
      <c r="C9" s="73"/>
      <c r="D9" s="74"/>
      <c r="E9" s="67"/>
      <c r="F9" s="74"/>
      <c r="G9" s="74">
        <f>+SUM(F10:F12)</f>
        <v>378.65999999999997</v>
      </c>
    </row>
    <row r="10" spans="1:7" ht="14.6" x14ac:dyDescent="0.35">
      <c r="A10" s="75"/>
      <c r="B10" s="76" t="s">
        <v>10</v>
      </c>
      <c r="C10" s="73" t="s">
        <v>5</v>
      </c>
      <c r="D10" s="74">
        <v>171</v>
      </c>
      <c r="E10" s="67">
        <v>1.1200000000000001</v>
      </c>
      <c r="F10" s="74">
        <f>+D10*E10</f>
        <v>191.52</v>
      </c>
      <c r="G10" s="74"/>
    </row>
    <row r="11" spans="1:7" ht="14.6" x14ac:dyDescent="0.35">
      <c r="A11" s="75"/>
      <c r="B11" s="76" t="s">
        <v>11</v>
      </c>
      <c r="C11" s="73" t="s">
        <v>5</v>
      </c>
      <c r="D11" s="74">
        <v>74</v>
      </c>
      <c r="E11" s="67">
        <v>0.96</v>
      </c>
      <c r="F11" s="74">
        <f>+D11*E11</f>
        <v>71.039999999999992</v>
      </c>
      <c r="G11" s="74"/>
    </row>
    <row r="12" spans="1:7" ht="14.6" x14ac:dyDescent="0.35">
      <c r="A12" s="75"/>
      <c r="B12" s="76" t="s">
        <v>12</v>
      </c>
      <c r="C12" s="73" t="s">
        <v>5</v>
      </c>
      <c r="D12" s="74">
        <v>135</v>
      </c>
      <c r="E12" s="67">
        <v>0.86</v>
      </c>
      <c r="F12" s="74">
        <f>+D12*E12</f>
        <v>116.1</v>
      </c>
      <c r="G12" s="74"/>
    </row>
    <row r="13" spans="1:7" ht="14.6" x14ac:dyDescent="0.35">
      <c r="A13" s="396" t="s">
        <v>13</v>
      </c>
      <c r="B13" s="396"/>
      <c r="C13" s="73"/>
      <c r="D13" s="77"/>
      <c r="E13" s="77"/>
      <c r="F13" s="74"/>
      <c r="G13" s="74">
        <v>287</v>
      </c>
    </row>
    <row r="14" spans="1:7" ht="14.6" x14ac:dyDescent="0.35">
      <c r="A14" s="396" t="s">
        <v>14</v>
      </c>
      <c r="B14" s="396"/>
      <c r="C14" s="73"/>
      <c r="D14" s="77"/>
      <c r="E14" s="77"/>
      <c r="F14" s="74"/>
      <c r="G14" s="74">
        <v>24</v>
      </c>
    </row>
    <row r="15" spans="1:7" ht="14.6" x14ac:dyDescent="0.35">
      <c r="A15" s="396" t="s">
        <v>28</v>
      </c>
      <c r="B15" s="396"/>
      <c r="C15" s="73"/>
      <c r="D15" s="77"/>
      <c r="E15" s="77"/>
      <c r="F15" s="74"/>
      <c r="G15" s="74">
        <v>374</v>
      </c>
    </row>
    <row r="16" spans="1:7" ht="14.6" x14ac:dyDescent="0.35">
      <c r="A16" s="396" t="s">
        <v>236</v>
      </c>
      <c r="B16" s="396"/>
      <c r="C16" s="73"/>
      <c r="D16" s="77"/>
      <c r="E16" s="77"/>
      <c r="F16" s="74"/>
      <c r="G16" s="74">
        <v>340</v>
      </c>
    </row>
    <row r="17" spans="1:9" ht="14.6" x14ac:dyDescent="0.35">
      <c r="A17" s="396" t="s">
        <v>219</v>
      </c>
      <c r="B17" s="396"/>
      <c r="C17" s="73"/>
      <c r="D17" s="78">
        <v>8</v>
      </c>
      <c r="E17" s="79">
        <v>0.03</v>
      </c>
      <c r="F17" s="66">
        <f>+G6+G9+G13+G14+G15/2</f>
        <v>1071.96</v>
      </c>
      <c r="G17" s="74">
        <f>+F17*D17/12*E17</f>
        <v>21.4392</v>
      </c>
    </row>
    <row r="18" spans="1:9" ht="14.6" x14ac:dyDescent="0.35">
      <c r="A18" s="394" t="s">
        <v>18</v>
      </c>
      <c r="B18" s="394"/>
      <c r="C18" s="80"/>
      <c r="D18" s="81"/>
      <c r="E18" s="81"/>
      <c r="F18" s="82"/>
      <c r="G18" s="83">
        <f>SUM(G6:G17)</f>
        <v>1620.3992000000001</v>
      </c>
    </row>
    <row r="19" spans="1:9" ht="14.6" x14ac:dyDescent="0.4">
      <c r="A19" s="395" t="s">
        <v>220</v>
      </c>
      <c r="B19" s="395"/>
      <c r="C19" s="84"/>
      <c r="D19" s="84"/>
      <c r="E19" s="84"/>
      <c r="F19" s="84"/>
      <c r="G19" s="85">
        <f>+G5-G18</f>
        <v>1480.1007999999999</v>
      </c>
    </row>
    <row r="20" spans="1:9" ht="14.6" x14ac:dyDescent="0.35">
      <c r="A20" s="393" t="s">
        <v>19</v>
      </c>
      <c r="B20" s="393"/>
      <c r="C20" s="86"/>
      <c r="D20" s="86"/>
      <c r="E20" s="86"/>
      <c r="F20" s="86"/>
      <c r="G20" s="87"/>
    </row>
    <row r="21" spans="1:9" ht="14.6" x14ac:dyDescent="0.35">
      <c r="A21" s="396" t="s">
        <v>75</v>
      </c>
      <c r="B21" s="396"/>
      <c r="C21" s="72"/>
      <c r="D21" s="72"/>
      <c r="E21" s="72"/>
      <c r="F21" s="72"/>
      <c r="G21" s="77" t="s">
        <v>221</v>
      </c>
    </row>
    <row r="22" spans="1:9" ht="14.6" x14ac:dyDescent="0.35">
      <c r="A22" s="392" t="s">
        <v>76</v>
      </c>
      <c r="B22" s="392"/>
      <c r="C22" s="88"/>
      <c r="D22" s="88"/>
      <c r="E22" s="88"/>
      <c r="F22" s="88"/>
      <c r="G22" s="117">
        <v>15</v>
      </c>
    </row>
    <row r="23" spans="1:9" ht="14.6" x14ac:dyDescent="0.35">
      <c r="A23" s="393" t="s">
        <v>71</v>
      </c>
      <c r="B23" s="393"/>
      <c r="C23" s="86"/>
      <c r="D23" s="86"/>
      <c r="E23" s="86"/>
      <c r="F23" s="86"/>
      <c r="G23" s="87"/>
    </row>
    <row r="24" spans="1:9" ht="14.6" x14ac:dyDescent="0.35">
      <c r="A24" s="392" t="s">
        <v>237</v>
      </c>
      <c r="B24" s="392"/>
      <c r="C24" s="88"/>
      <c r="D24" s="88"/>
      <c r="E24" s="88"/>
      <c r="F24" s="88"/>
      <c r="G24" s="118">
        <f>+G19/G22</f>
        <v>98.673386666666659</v>
      </c>
    </row>
    <row r="25" spans="1:9" x14ac:dyDescent="0.35">
      <c r="B25" s="1"/>
      <c r="C25" s="1"/>
      <c r="D25" s="1"/>
      <c r="E25" s="1"/>
      <c r="F25" s="1"/>
    </row>
    <row r="26" spans="1:9" ht="18.45" x14ac:dyDescent="0.5">
      <c r="A26" s="63" t="s">
        <v>227</v>
      </c>
      <c r="B26" s="1"/>
      <c r="C26" s="1"/>
      <c r="D26" s="1"/>
      <c r="E26" s="1"/>
      <c r="F26" s="1"/>
    </row>
    <row r="27" spans="1:9" ht="14.6" x14ac:dyDescent="0.4">
      <c r="A27" s="97" t="s">
        <v>55</v>
      </c>
      <c r="B27" s="98"/>
      <c r="C27" s="99" t="s">
        <v>25</v>
      </c>
      <c r="D27" s="100" t="s">
        <v>232</v>
      </c>
      <c r="E27" s="90"/>
      <c r="F27" s="90"/>
      <c r="G27" s="90"/>
      <c r="H27" s="90"/>
      <c r="I27" s="90"/>
    </row>
    <row r="28" spans="1:9" ht="14.6" x14ac:dyDescent="0.4">
      <c r="A28" s="93" t="s">
        <v>224</v>
      </c>
      <c r="B28" s="91"/>
      <c r="C28" s="94" t="s">
        <v>66</v>
      </c>
      <c r="D28" s="95">
        <f>+G6</f>
        <v>195.3</v>
      </c>
      <c r="E28" s="90"/>
      <c r="F28" s="90"/>
      <c r="G28" s="90"/>
      <c r="H28" s="90"/>
      <c r="I28" s="90"/>
    </row>
    <row r="29" spans="1:9" ht="14.6" x14ac:dyDescent="0.4">
      <c r="A29" s="93" t="s">
        <v>68</v>
      </c>
      <c r="B29" s="91"/>
      <c r="C29" s="94" t="s">
        <v>66</v>
      </c>
      <c r="D29" s="95">
        <f>+G9</f>
        <v>378.65999999999997</v>
      </c>
      <c r="E29" s="90"/>
      <c r="F29" s="90"/>
      <c r="G29" s="90"/>
      <c r="H29" s="90"/>
      <c r="I29" s="90"/>
    </row>
    <row r="30" spans="1:9" ht="14.6" x14ac:dyDescent="0.4">
      <c r="A30" s="93" t="s">
        <v>69</v>
      </c>
      <c r="B30" s="91"/>
      <c r="C30" s="94" t="s">
        <v>66</v>
      </c>
      <c r="D30" s="95">
        <f>+G13</f>
        <v>287</v>
      </c>
      <c r="E30" s="90"/>
      <c r="F30" s="90"/>
      <c r="G30" s="90"/>
      <c r="H30" s="90"/>
      <c r="I30" s="90"/>
    </row>
    <row r="31" spans="1:9" ht="14.6" x14ac:dyDescent="0.4">
      <c r="A31" s="93" t="s">
        <v>14</v>
      </c>
      <c r="B31" s="91"/>
      <c r="C31" s="94" t="s">
        <v>66</v>
      </c>
      <c r="D31" s="95">
        <f>+G14</f>
        <v>24</v>
      </c>
      <c r="E31" s="90"/>
      <c r="F31" s="90"/>
      <c r="G31" s="90"/>
      <c r="H31" s="90"/>
      <c r="I31" s="90"/>
    </row>
    <row r="32" spans="1:9" ht="14.6" x14ac:dyDescent="0.4">
      <c r="A32" s="101" t="s">
        <v>230</v>
      </c>
      <c r="B32" s="102"/>
      <c r="C32" s="103" t="s">
        <v>66</v>
      </c>
      <c r="D32" s="96">
        <f>+G15/2</f>
        <v>187</v>
      </c>
      <c r="E32" s="90"/>
      <c r="F32" s="90"/>
      <c r="G32" s="90"/>
      <c r="H32" s="90"/>
      <c r="I32" s="90"/>
    </row>
    <row r="33" spans="1:9" ht="14.6" x14ac:dyDescent="0.4">
      <c r="A33" s="104" t="s">
        <v>225</v>
      </c>
      <c r="B33" s="105"/>
      <c r="C33" s="106" t="s">
        <v>66</v>
      </c>
      <c r="D33" s="107">
        <f>+SUM(D28:D32)</f>
        <v>1071.96</v>
      </c>
      <c r="E33" s="90"/>
      <c r="F33" s="90"/>
      <c r="G33" s="90"/>
      <c r="H33" s="90"/>
      <c r="I33" s="90"/>
    </row>
    <row r="34" spans="1:9" ht="14.6" x14ac:dyDescent="0.4">
      <c r="A34" s="93" t="s">
        <v>228</v>
      </c>
      <c r="B34" s="91"/>
      <c r="C34" s="94" t="s">
        <v>229</v>
      </c>
      <c r="D34" s="95">
        <v>8</v>
      </c>
      <c r="E34" s="90"/>
      <c r="F34" s="90"/>
      <c r="G34" s="90"/>
      <c r="H34" s="90"/>
      <c r="I34" s="90"/>
    </row>
    <row r="35" spans="1:9" ht="14.6" x14ac:dyDescent="0.4">
      <c r="A35" s="93" t="s">
        <v>231</v>
      </c>
      <c r="B35" s="91"/>
      <c r="C35" s="94" t="s">
        <v>66</v>
      </c>
      <c r="D35" s="95">
        <f>+D33*D34/12</f>
        <v>714.64</v>
      </c>
      <c r="E35" s="90"/>
      <c r="F35" s="90"/>
      <c r="G35" s="90"/>
      <c r="H35" s="90"/>
      <c r="I35" s="90"/>
    </row>
    <row r="36" spans="1:9" ht="14.6" x14ac:dyDescent="0.4">
      <c r="A36" s="101" t="s">
        <v>155</v>
      </c>
      <c r="B36" s="102"/>
      <c r="C36" s="103" t="s">
        <v>22</v>
      </c>
      <c r="D36" s="108">
        <v>0.03</v>
      </c>
      <c r="E36" s="90"/>
      <c r="F36" s="90"/>
      <c r="G36" s="90"/>
      <c r="H36" s="90"/>
      <c r="I36" s="90"/>
    </row>
    <row r="37" spans="1:9" ht="14.6" x14ac:dyDescent="0.4">
      <c r="A37" s="109" t="s">
        <v>70</v>
      </c>
      <c r="B37" s="110"/>
      <c r="C37" s="111" t="s">
        <v>66</v>
      </c>
      <c r="D37" s="112">
        <f>+D35*D36</f>
        <v>21.4392</v>
      </c>
      <c r="E37" s="90"/>
      <c r="F37" s="90"/>
      <c r="G37" s="90"/>
      <c r="H37" s="90"/>
      <c r="I37" s="90"/>
    </row>
    <row r="38" spans="1:9" ht="14.6" x14ac:dyDescent="0.4">
      <c r="A38" s="90"/>
      <c r="B38" s="90"/>
      <c r="C38" s="92"/>
      <c r="D38" s="90"/>
      <c r="E38" s="90"/>
      <c r="F38" s="90"/>
      <c r="G38" s="90"/>
      <c r="H38" s="90"/>
      <c r="I38" s="90"/>
    </row>
    <row r="39" spans="1:9" ht="14.6" x14ac:dyDescent="0.4">
      <c r="A39" s="90"/>
      <c r="B39" s="90"/>
      <c r="C39" s="90"/>
      <c r="D39" s="90"/>
      <c r="E39" s="90"/>
      <c r="F39" s="90"/>
      <c r="G39" s="90"/>
      <c r="H39" s="90"/>
      <c r="I39" s="90"/>
    </row>
    <row r="40" spans="1:9" ht="14.6" x14ac:dyDescent="0.4">
      <c r="A40" s="90"/>
      <c r="B40" s="90"/>
      <c r="C40" s="90"/>
      <c r="D40" s="90"/>
      <c r="E40" s="90"/>
      <c r="F40" s="90"/>
      <c r="G40" s="90"/>
      <c r="H40" s="90"/>
      <c r="I40" s="90"/>
    </row>
    <row r="41" spans="1:9" ht="14.6" x14ac:dyDescent="0.4">
      <c r="A41" s="90"/>
      <c r="B41" s="90"/>
      <c r="C41" s="90"/>
      <c r="D41" s="90"/>
      <c r="E41" s="90"/>
      <c r="F41" s="90"/>
      <c r="G41" s="90"/>
      <c r="H41" s="90"/>
      <c r="I41" s="90"/>
    </row>
    <row r="42" spans="1:9" ht="14.6" x14ac:dyDescent="0.4">
      <c r="A42" s="90"/>
      <c r="B42" s="90"/>
      <c r="C42" s="90"/>
      <c r="D42" s="90"/>
      <c r="E42" s="90"/>
      <c r="F42" s="90"/>
      <c r="G42" s="90"/>
      <c r="H42" s="90"/>
      <c r="I42" s="90"/>
    </row>
    <row r="43" spans="1:9" ht="14.6" x14ac:dyDescent="0.4">
      <c r="A43" s="90"/>
      <c r="B43" s="90"/>
      <c r="C43" s="90"/>
      <c r="D43" s="90"/>
      <c r="E43" s="90"/>
      <c r="F43" s="90"/>
      <c r="G43" s="90"/>
      <c r="H43" s="90"/>
      <c r="I43" s="90"/>
    </row>
    <row r="44" spans="1:9" ht="14.6" x14ac:dyDescent="0.4">
      <c r="A44" s="90"/>
      <c r="B44" s="90"/>
      <c r="C44" s="90"/>
      <c r="D44" s="90"/>
      <c r="E44" s="90"/>
      <c r="F44" s="90"/>
      <c r="G44" s="90"/>
      <c r="H44" s="90"/>
      <c r="I44" s="90"/>
    </row>
    <row r="45" spans="1:9" x14ac:dyDescent="0.35">
      <c r="B45" s="1"/>
      <c r="C45" s="1"/>
      <c r="D45" s="1"/>
      <c r="E45" s="1"/>
      <c r="F45" s="1"/>
    </row>
    <row r="46" spans="1:9" x14ac:dyDescent="0.35">
      <c r="B46" s="1"/>
      <c r="C46" s="1"/>
      <c r="D46" s="1"/>
      <c r="E46" s="1"/>
      <c r="F46" s="1"/>
    </row>
    <row r="47" spans="1:9" x14ac:dyDescent="0.35">
      <c r="B47" s="1"/>
      <c r="C47" s="1"/>
      <c r="D47" s="1"/>
      <c r="E47" s="1"/>
      <c r="F47" s="1"/>
    </row>
    <row r="48" spans="1:9" x14ac:dyDescent="0.35">
      <c r="B48" s="1"/>
      <c r="C48" s="1"/>
      <c r="D48" s="1"/>
      <c r="E48" s="1"/>
      <c r="F48" s="1"/>
    </row>
    <row r="49" spans="2:6" x14ac:dyDescent="0.35">
      <c r="B49" s="1"/>
      <c r="C49" s="1"/>
      <c r="D49" s="1"/>
      <c r="E49" s="1"/>
      <c r="F49" s="1"/>
    </row>
    <row r="50" spans="2:6" x14ac:dyDescent="0.35">
      <c r="B50" s="1"/>
      <c r="C50" s="1"/>
      <c r="D50" s="1"/>
      <c r="E50" s="1"/>
      <c r="F50" s="1"/>
    </row>
    <row r="51" spans="2:6" x14ac:dyDescent="0.35">
      <c r="B51" s="1"/>
      <c r="C51" s="1"/>
      <c r="D51" s="1"/>
      <c r="E51" s="1"/>
      <c r="F51" s="1"/>
    </row>
    <row r="52" spans="2:6" x14ac:dyDescent="0.35">
      <c r="B52" s="1"/>
      <c r="C52" s="1"/>
      <c r="D52" s="1"/>
      <c r="E52" s="1"/>
      <c r="F52" s="1"/>
    </row>
    <row r="53" spans="2:6" x14ac:dyDescent="0.35">
      <c r="B53" s="1"/>
      <c r="C53" s="1"/>
      <c r="D53" s="1"/>
      <c r="E53" s="1"/>
      <c r="F53" s="1"/>
    </row>
    <row r="54" spans="2:6" x14ac:dyDescent="0.35">
      <c r="B54" s="1"/>
      <c r="C54" s="1"/>
      <c r="D54" s="1"/>
      <c r="E54" s="1"/>
      <c r="F54" s="1"/>
    </row>
    <row r="55" spans="2:6" x14ac:dyDescent="0.35">
      <c r="B55" s="1"/>
      <c r="C55" s="1"/>
      <c r="D55" s="1"/>
      <c r="E55" s="1"/>
      <c r="F55" s="1"/>
    </row>
    <row r="56" spans="2:6" x14ac:dyDescent="0.35">
      <c r="B56" s="1"/>
      <c r="C56" s="1"/>
      <c r="D56" s="1"/>
      <c r="E56" s="1"/>
      <c r="F56" s="1"/>
    </row>
    <row r="57" spans="2:6" x14ac:dyDescent="0.35">
      <c r="B57" s="1"/>
      <c r="C57" s="1"/>
      <c r="D57" s="1"/>
      <c r="E57" s="1"/>
      <c r="F57" s="1"/>
    </row>
    <row r="58" spans="2:6" x14ac:dyDescent="0.35">
      <c r="B58" s="1"/>
      <c r="C58" s="1"/>
      <c r="D58" s="1"/>
      <c r="E58" s="1"/>
      <c r="F58" s="1"/>
    </row>
    <row r="59" spans="2:6" x14ac:dyDescent="0.35">
      <c r="B59" s="1"/>
      <c r="C59" s="1"/>
      <c r="D59" s="1"/>
      <c r="E59" s="1"/>
      <c r="F59" s="1"/>
    </row>
    <row r="60" spans="2:6" x14ac:dyDescent="0.35">
      <c r="B60" s="1"/>
      <c r="C60" s="1"/>
      <c r="D60" s="1"/>
      <c r="E60" s="1"/>
      <c r="F60" s="1"/>
    </row>
    <row r="61" spans="2:6" x14ac:dyDescent="0.35">
      <c r="B61" s="1"/>
      <c r="C61" s="1"/>
      <c r="D61" s="1"/>
      <c r="E61" s="1"/>
      <c r="F61" s="1"/>
    </row>
    <row r="62" spans="2:6" x14ac:dyDescent="0.35">
      <c r="B62" s="1"/>
      <c r="C62" s="1"/>
      <c r="D62" s="1"/>
      <c r="E62" s="1"/>
      <c r="F62" s="1"/>
    </row>
    <row r="63" spans="2:6" x14ac:dyDescent="0.35">
      <c r="B63" s="1"/>
      <c r="C63" s="1"/>
      <c r="D63" s="1"/>
      <c r="E63" s="1"/>
      <c r="F63" s="1"/>
    </row>
    <row r="64" spans="2:6" x14ac:dyDescent="0.35">
      <c r="B64" s="1"/>
      <c r="C64" s="1"/>
      <c r="D64" s="1"/>
      <c r="E64" s="1"/>
      <c r="F64" s="1"/>
    </row>
    <row r="65" spans="2:6" x14ac:dyDescent="0.35">
      <c r="B65" s="1"/>
      <c r="C65" s="1"/>
      <c r="D65" s="1"/>
      <c r="E65" s="1"/>
      <c r="F65" s="1"/>
    </row>
    <row r="66" spans="2:6" x14ac:dyDescent="0.35">
      <c r="B66" s="1"/>
      <c r="C66" s="1"/>
      <c r="D66" s="1"/>
      <c r="E66" s="1"/>
      <c r="F66" s="1"/>
    </row>
    <row r="67" spans="2:6" x14ac:dyDescent="0.35">
      <c r="B67" s="1"/>
      <c r="C67" s="1"/>
      <c r="D67" s="1"/>
      <c r="E67" s="1"/>
      <c r="F67" s="1"/>
    </row>
    <row r="68" spans="2:6" x14ac:dyDescent="0.35">
      <c r="B68" s="1"/>
      <c r="C68" s="1"/>
      <c r="D68" s="1"/>
      <c r="E68" s="1"/>
      <c r="F68" s="1"/>
    </row>
    <row r="69" spans="2:6" x14ac:dyDescent="0.35">
      <c r="B69" s="1"/>
      <c r="C69" s="1"/>
      <c r="D69" s="1"/>
      <c r="E69" s="1"/>
      <c r="F69" s="1"/>
    </row>
    <row r="70" spans="2:6" x14ac:dyDescent="0.35">
      <c r="B70" s="1"/>
      <c r="C70" s="1"/>
      <c r="D70" s="1"/>
      <c r="E70" s="1"/>
      <c r="F70" s="1"/>
    </row>
    <row r="71" spans="2:6" x14ac:dyDescent="0.35">
      <c r="B71" s="1"/>
      <c r="C71" s="1"/>
      <c r="D71" s="1"/>
      <c r="E71" s="1"/>
      <c r="F71" s="1"/>
    </row>
    <row r="72" spans="2:6" x14ac:dyDescent="0.35">
      <c r="B72" s="1"/>
      <c r="C72" s="1"/>
      <c r="D72" s="1"/>
      <c r="E72" s="1"/>
      <c r="F72" s="1"/>
    </row>
    <row r="73" spans="2:6" x14ac:dyDescent="0.35">
      <c r="B73" s="1"/>
      <c r="C73" s="1"/>
      <c r="D73" s="1"/>
      <c r="E73" s="1"/>
      <c r="F73" s="1"/>
    </row>
    <row r="74" spans="2:6" x14ac:dyDescent="0.35">
      <c r="B74" s="1"/>
      <c r="C74" s="1"/>
      <c r="D74" s="1"/>
      <c r="E74" s="1"/>
      <c r="F74" s="1"/>
    </row>
    <row r="75" spans="2:6" x14ac:dyDescent="0.35">
      <c r="B75" s="1"/>
      <c r="C75" s="1"/>
      <c r="D75" s="1"/>
      <c r="E75" s="1"/>
      <c r="F75" s="1"/>
    </row>
    <row r="76" spans="2:6" x14ac:dyDescent="0.35">
      <c r="B76" s="1"/>
      <c r="C76" s="1"/>
      <c r="D76" s="1"/>
      <c r="E76" s="1"/>
      <c r="F76" s="1"/>
    </row>
    <row r="77" spans="2:6" x14ac:dyDescent="0.35">
      <c r="B77" s="1"/>
      <c r="C77" s="1"/>
      <c r="D77" s="1"/>
      <c r="E77" s="1"/>
      <c r="F77" s="1"/>
    </row>
    <row r="78" spans="2:6" x14ac:dyDescent="0.35">
      <c r="B78" s="1"/>
      <c r="C78" s="1"/>
      <c r="D78" s="1"/>
      <c r="E78" s="1"/>
      <c r="F78" s="1"/>
    </row>
    <row r="79" spans="2:6" x14ac:dyDescent="0.35">
      <c r="B79" s="1"/>
      <c r="C79" s="1"/>
      <c r="D79" s="1"/>
      <c r="E79" s="1"/>
      <c r="F79" s="1"/>
    </row>
    <row r="80" spans="2:6" x14ac:dyDescent="0.35">
      <c r="B80" s="1"/>
      <c r="C80" s="1"/>
      <c r="D80" s="1"/>
      <c r="E80" s="1"/>
      <c r="F80" s="1"/>
    </row>
    <row r="81" spans="2:6" x14ac:dyDescent="0.35">
      <c r="B81" s="1"/>
      <c r="C81" s="1"/>
      <c r="D81" s="1"/>
      <c r="E81" s="1"/>
      <c r="F81" s="1"/>
    </row>
    <row r="82" spans="2:6" x14ac:dyDescent="0.35">
      <c r="B82" s="1"/>
      <c r="C82" s="1"/>
      <c r="D82" s="1"/>
      <c r="E82" s="1"/>
      <c r="F82" s="1"/>
    </row>
    <row r="83" spans="2:6" x14ac:dyDescent="0.35">
      <c r="B83" s="1"/>
      <c r="C83" s="1"/>
      <c r="D83" s="1"/>
      <c r="E83" s="1"/>
      <c r="F83" s="1"/>
    </row>
    <row r="84" spans="2:6" x14ac:dyDescent="0.35">
      <c r="B84" s="1"/>
      <c r="C84" s="1"/>
      <c r="D84" s="1"/>
      <c r="E84" s="1"/>
      <c r="F84" s="1"/>
    </row>
    <row r="85" spans="2:6" x14ac:dyDescent="0.35">
      <c r="B85" s="1"/>
      <c r="C85" s="1"/>
      <c r="D85" s="1"/>
      <c r="E85" s="1"/>
      <c r="F85" s="1"/>
    </row>
    <row r="86" spans="2:6" x14ac:dyDescent="0.35">
      <c r="B86" s="1"/>
      <c r="C86" s="1"/>
      <c r="D86" s="1"/>
      <c r="E86" s="1"/>
      <c r="F86" s="1"/>
    </row>
    <row r="87" spans="2:6" x14ac:dyDescent="0.35">
      <c r="B87" s="1"/>
      <c r="C87" s="1"/>
      <c r="D87" s="1"/>
      <c r="E87" s="1"/>
      <c r="F87" s="1"/>
    </row>
    <row r="88" spans="2:6" x14ac:dyDescent="0.35">
      <c r="B88" s="1"/>
      <c r="C88" s="1"/>
      <c r="D88" s="1"/>
      <c r="E88" s="1"/>
      <c r="F88" s="1"/>
    </row>
    <row r="89" spans="2:6" x14ac:dyDescent="0.35">
      <c r="B89" s="1"/>
      <c r="C89" s="1"/>
      <c r="D89" s="1"/>
      <c r="E89" s="1"/>
      <c r="F89" s="1"/>
    </row>
    <row r="90" spans="2:6" x14ac:dyDescent="0.35">
      <c r="B90" s="1"/>
      <c r="C90" s="1"/>
      <c r="D90" s="1"/>
      <c r="E90" s="1"/>
      <c r="F90" s="1"/>
    </row>
    <row r="91" spans="2:6" x14ac:dyDescent="0.35">
      <c r="B91" s="1"/>
      <c r="C91" s="1"/>
      <c r="D91" s="1"/>
      <c r="E91" s="1"/>
      <c r="F91" s="1"/>
    </row>
    <row r="92" spans="2:6" x14ac:dyDescent="0.35">
      <c r="B92" s="1"/>
      <c r="C92" s="1"/>
      <c r="D92" s="1"/>
      <c r="E92" s="1"/>
      <c r="F92" s="1"/>
    </row>
    <row r="93" spans="2:6" x14ac:dyDescent="0.35">
      <c r="B93" s="1"/>
      <c r="C93" s="1"/>
      <c r="D93" s="1"/>
      <c r="E93" s="1"/>
      <c r="F93" s="1"/>
    </row>
    <row r="94" spans="2:6" x14ac:dyDescent="0.35">
      <c r="B94" s="1"/>
      <c r="C94" s="1"/>
      <c r="D94" s="1"/>
      <c r="E94" s="1"/>
      <c r="F94" s="1"/>
    </row>
    <row r="95" spans="2:6" x14ac:dyDescent="0.35">
      <c r="B95" s="1"/>
      <c r="C95" s="1"/>
      <c r="D95" s="1"/>
      <c r="E95" s="1"/>
      <c r="F95" s="1"/>
    </row>
    <row r="96" spans="2:6" x14ac:dyDescent="0.35">
      <c r="B96" s="1"/>
      <c r="C96" s="1"/>
      <c r="D96" s="1"/>
      <c r="E96" s="1"/>
      <c r="F96" s="1"/>
    </row>
    <row r="97" spans="2:6" x14ac:dyDescent="0.35">
      <c r="B97" s="1"/>
      <c r="C97" s="1"/>
      <c r="D97" s="1"/>
      <c r="E97" s="1"/>
      <c r="F97" s="1"/>
    </row>
    <row r="98" spans="2:6" x14ac:dyDescent="0.35">
      <c r="B98" s="1"/>
      <c r="C98" s="1"/>
      <c r="D98" s="1"/>
      <c r="E98" s="1"/>
      <c r="F98" s="1"/>
    </row>
    <row r="99" spans="2:6" x14ac:dyDescent="0.35">
      <c r="B99" s="1"/>
      <c r="C99" s="1"/>
      <c r="D99" s="1"/>
      <c r="E99" s="1"/>
      <c r="F99" s="1"/>
    </row>
    <row r="100" spans="2:6" x14ac:dyDescent="0.35">
      <c r="B100" s="1"/>
      <c r="C100" s="1"/>
      <c r="D100" s="1"/>
      <c r="E100" s="1"/>
      <c r="F100" s="1"/>
    </row>
    <row r="101" spans="2:6" x14ac:dyDescent="0.35">
      <c r="B101" s="1"/>
      <c r="C101" s="1"/>
      <c r="D101" s="1"/>
      <c r="E101" s="1"/>
      <c r="F101" s="1"/>
    </row>
    <row r="102" spans="2:6" x14ac:dyDescent="0.35">
      <c r="B102" s="1"/>
      <c r="C102" s="1"/>
      <c r="D102" s="1"/>
      <c r="E102" s="1"/>
      <c r="F102" s="1"/>
    </row>
    <row r="103" spans="2:6" x14ac:dyDescent="0.35">
      <c r="B103" s="1"/>
      <c r="C103" s="1"/>
      <c r="D103" s="1"/>
      <c r="E103" s="1"/>
      <c r="F103" s="1"/>
    </row>
    <row r="104" spans="2:6" x14ac:dyDescent="0.35">
      <c r="B104" s="1"/>
      <c r="C104" s="1"/>
      <c r="D104" s="1"/>
      <c r="E104" s="1"/>
      <c r="F104" s="1"/>
    </row>
    <row r="105" spans="2:6" x14ac:dyDescent="0.35">
      <c r="B105" s="1"/>
      <c r="C105" s="1"/>
      <c r="D105" s="1"/>
      <c r="E105" s="1"/>
      <c r="F105" s="1"/>
    </row>
    <row r="106" spans="2:6" x14ac:dyDescent="0.35">
      <c r="B106" s="1"/>
      <c r="C106" s="1"/>
      <c r="D106" s="1"/>
      <c r="E106" s="1"/>
      <c r="F106" s="1"/>
    </row>
    <row r="107" spans="2:6" x14ac:dyDescent="0.35">
      <c r="B107" s="1"/>
      <c r="C107" s="1"/>
      <c r="D107" s="1"/>
      <c r="E107" s="1"/>
      <c r="F107" s="1"/>
    </row>
    <row r="108" spans="2:6" x14ac:dyDescent="0.35">
      <c r="B108" s="1"/>
      <c r="C108" s="1"/>
      <c r="D108" s="1"/>
      <c r="E108" s="1"/>
      <c r="F108" s="1"/>
    </row>
    <row r="109" spans="2:6" x14ac:dyDescent="0.35">
      <c r="B109" s="1"/>
      <c r="C109" s="1"/>
      <c r="D109" s="1"/>
      <c r="E109" s="1"/>
      <c r="F109" s="1"/>
    </row>
    <row r="110" spans="2:6" x14ac:dyDescent="0.35">
      <c r="B110" s="1"/>
      <c r="C110" s="1"/>
      <c r="D110" s="1"/>
      <c r="E110" s="1"/>
      <c r="F110" s="1"/>
    </row>
    <row r="111" spans="2:6" x14ac:dyDescent="0.35">
      <c r="B111" s="1"/>
      <c r="C111" s="1"/>
      <c r="D111" s="1"/>
      <c r="E111" s="1"/>
      <c r="F111" s="1"/>
    </row>
    <row r="112" spans="2:6" x14ac:dyDescent="0.35">
      <c r="B112" s="1"/>
      <c r="C112" s="1"/>
      <c r="D112" s="1"/>
      <c r="E112" s="1"/>
      <c r="F112" s="1"/>
    </row>
    <row r="113" spans="2:6" x14ac:dyDescent="0.35">
      <c r="B113" s="1"/>
      <c r="C113" s="1"/>
      <c r="D113" s="1"/>
      <c r="E113" s="1"/>
      <c r="F113" s="1"/>
    </row>
    <row r="114" spans="2:6" x14ac:dyDescent="0.35">
      <c r="B114" s="1"/>
      <c r="C114" s="1"/>
      <c r="D114" s="1"/>
      <c r="E114" s="1"/>
      <c r="F114" s="1"/>
    </row>
    <row r="115" spans="2:6" x14ac:dyDescent="0.35">
      <c r="B115" s="1"/>
      <c r="C115" s="1"/>
      <c r="D115" s="1"/>
      <c r="E115" s="1"/>
      <c r="F115" s="1"/>
    </row>
    <row r="116" spans="2:6" x14ac:dyDescent="0.35">
      <c r="B116" s="1"/>
      <c r="C116" s="1"/>
      <c r="D116" s="1"/>
      <c r="E116" s="1"/>
      <c r="F116" s="1"/>
    </row>
    <row r="117" spans="2:6" x14ac:dyDescent="0.35">
      <c r="B117" s="1"/>
      <c r="C117" s="1"/>
      <c r="D117" s="1"/>
      <c r="E117" s="1"/>
      <c r="F117" s="1"/>
    </row>
    <row r="118" spans="2:6" x14ac:dyDescent="0.35">
      <c r="B118" s="1"/>
      <c r="C118" s="1"/>
      <c r="D118" s="1"/>
      <c r="E118" s="1"/>
      <c r="F118" s="1"/>
    </row>
    <row r="119" spans="2:6" x14ac:dyDescent="0.35">
      <c r="B119" s="1"/>
      <c r="C119" s="1"/>
      <c r="D119" s="1"/>
      <c r="E119" s="1"/>
      <c r="F119" s="1"/>
    </row>
    <row r="120" spans="2:6" x14ac:dyDescent="0.35">
      <c r="B120" s="1"/>
      <c r="C120" s="1"/>
      <c r="D120" s="1"/>
      <c r="E120" s="1"/>
      <c r="F120" s="1"/>
    </row>
    <row r="121" spans="2:6" x14ac:dyDescent="0.35">
      <c r="B121" s="1"/>
      <c r="C121" s="1"/>
      <c r="D121" s="1"/>
      <c r="E121" s="1"/>
      <c r="F121" s="1"/>
    </row>
    <row r="122" spans="2:6" x14ac:dyDescent="0.35">
      <c r="B122" s="1"/>
      <c r="C122" s="1"/>
      <c r="D122" s="1"/>
      <c r="E122" s="1"/>
      <c r="F122" s="1"/>
    </row>
    <row r="123" spans="2:6" x14ac:dyDescent="0.35">
      <c r="B123" s="1"/>
      <c r="C123" s="1"/>
      <c r="D123" s="1"/>
      <c r="E123" s="1"/>
      <c r="F123" s="1"/>
    </row>
    <row r="124" spans="2:6" x14ac:dyDescent="0.35">
      <c r="B124" s="1"/>
      <c r="C124" s="1"/>
      <c r="D124" s="1"/>
      <c r="E124" s="1"/>
      <c r="F124" s="1"/>
    </row>
    <row r="125" spans="2:6" x14ac:dyDescent="0.35">
      <c r="B125" s="1"/>
      <c r="C125" s="1"/>
      <c r="D125" s="1"/>
      <c r="E125" s="1"/>
      <c r="F125" s="1"/>
    </row>
    <row r="126" spans="2:6" x14ac:dyDescent="0.35">
      <c r="B126" s="1"/>
      <c r="C126" s="1"/>
      <c r="D126" s="1"/>
      <c r="E126" s="1"/>
      <c r="F126" s="1"/>
    </row>
    <row r="127" spans="2:6" x14ac:dyDescent="0.35">
      <c r="B127" s="1"/>
      <c r="C127" s="1"/>
      <c r="D127" s="1"/>
      <c r="E127" s="1"/>
      <c r="F127" s="1"/>
    </row>
    <row r="128" spans="2:6" x14ac:dyDescent="0.35">
      <c r="B128" s="1"/>
      <c r="C128" s="1"/>
      <c r="D128" s="1"/>
      <c r="E128" s="1"/>
      <c r="F128" s="1"/>
    </row>
    <row r="129" spans="2:6" x14ac:dyDescent="0.35">
      <c r="B129" s="1"/>
      <c r="C129" s="1"/>
      <c r="D129" s="1"/>
      <c r="E129" s="1"/>
      <c r="F129" s="1"/>
    </row>
    <row r="130" spans="2:6" x14ac:dyDescent="0.35">
      <c r="B130" s="1"/>
      <c r="C130" s="1"/>
      <c r="D130" s="1"/>
      <c r="E130" s="1"/>
      <c r="F130" s="1"/>
    </row>
    <row r="131" spans="2:6" x14ac:dyDescent="0.35">
      <c r="B131" s="1"/>
      <c r="C131" s="1"/>
      <c r="D131" s="1"/>
      <c r="E131" s="1"/>
      <c r="F131" s="1"/>
    </row>
    <row r="132" spans="2:6" x14ac:dyDescent="0.35">
      <c r="B132" s="1"/>
      <c r="C132" s="1"/>
      <c r="D132" s="1"/>
      <c r="E132" s="1"/>
      <c r="F132" s="1"/>
    </row>
    <row r="133" spans="2:6" x14ac:dyDescent="0.35">
      <c r="B133" s="1"/>
      <c r="C133" s="1"/>
      <c r="D133" s="1"/>
      <c r="E133" s="1"/>
      <c r="F133" s="1"/>
    </row>
    <row r="134" spans="2:6" x14ac:dyDescent="0.35">
      <c r="B134" s="1"/>
      <c r="C134" s="1"/>
      <c r="D134" s="1"/>
      <c r="E134" s="1"/>
      <c r="F134" s="1"/>
    </row>
  </sheetData>
  <mergeCells count="18">
    <mergeCell ref="A24:B24"/>
    <mergeCell ref="A18:B18"/>
    <mergeCell ref="A19:B19"/>
    <mergeCell ref="A20:B20"/>
    <mergeCell ref="A21:B21"/>
    <mergeCell ref="A22:B22"/>
    <mergeCell ref="A23:B23"/>
    <mergeCell ref="A9:B9"/>
    <mergeCell ref="A13:B13"/>
    <mergeCell ref="A14:B14"/>
    <mergeCell ref="A15:B15"/>
    <mergeCell ref="A16:B16"/>
    <mergeCell ref="A17:B17"/>
    <mergeCell ref="A1:G1"/>
    <mergeCell ref="A3:B3"/>
    <mergeCell ref="A4:B4"/>
    <mergeCell ref="A5:B5"/>
    <mergeCell ref="A6:B6"/>
  </mergeCells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103"/>
  <sheetViews>
    <sheetView topLeftCell="A4" zoomScale="110" zoomScaleNormal="110" workbookViewId="0">
      <selection activeCell="E28" sqref="E28"/>
    </sheetView>
  </sheetViews>
  <sheetFormatPr baseColWidth="10" defaultColWidth="12.53515625" defaultRowHeight="14.15" x14ac:dyDescent="0.35"/>
  <cols>
    <col min="1" max="1" width="21.53515625" style="1" customWidth="1"/>
    <col min="2" max="2" width="2.84375" style="2" customWidth="1"/>
    <col min="3" max="3" width="7.15234375" style="2" customWidth="1"/>
    <col min="4" max="6" width="7.84375" style="2" customWidth="1"/>
    <col min="7" max="7" width="7.84375" style="1" customWidth="1"/>
    <col min="8" max="16384" width="12.53515625" style="1"/>
  </cols>
  <sheetData>
    <row r="1" spans="1:7" ht="18.45" x14ac:dyDescent="0.5">
      <c r="A1" s="400" t="s">
        <v>238</v>
      </c>
      <c r="B1" s="400"/>
      <c r="C1" s="400"/>
      <c r="D1" s="400"/>
      <c r="E1" s="400"/>
      <c r="F1" s="400"/>
      <c r="G1" s="400"/>
    </row>
    <row r="2" spans="1:7" x14ac:dyDescent="0.35">
      <c r="B2" s="3"/>
      <c r="C2" s="1"/>
      <c r="D2" s="1"/>
      <c r="E2" s="1"/>
      <c r="F2" s="1"/>
    </row>
    <row r="3" spans="1:7" ht="29.15" x14ac:dyDescent="0.35">
      <c r="A3" s="397" t="s">
        <v>55</v>
      </c>
      <c r="B3" s="397"/>
      <c r="C3" s="64" t="s">
        <v>214</v>
      </c>
      <c r="D3" s="64" t="s">
        <v>2</v>
      </c>
      <c r="E3" s="64" t="s">
        <v>215</v>
      </c>
      <c r="F3" s="64" t="s">
        <v>216</v>
      </c>
      <c r="G3" s="64" t="s">
        <v>217</v>
      </c>
    </row>
    <row r="4" spans="1:7" ht="14.6" x14ac:dyDescent="0.35">
      <c r="A4" s="398" t="s">
        <v>17</v>
      </c>
      <c r="B4" s="398"/>
      <c r="C4" s="65" t="s">
        <v>5</v>
      </c>
      <c r="D4" s="66">
        <v>2100</v>
      </c>
      <c r="E4" s="67">
        <v>0.65</v>
      </c>
      <c r="F4" s="68"/>
      <c r="G4" s="69">
        <f>+D4*E4</f>
        <v>1365</v>
      </c>
    </row>
    <row r="5" spans="1:7" ht="14.6" x14ac:dyDescent="0.35">
      <c r="A5" s="399" t="s">
        <v>4</v>
      </c>
      <c r="B5" s="399"/>
      <c r="C5" s="70"/>
      <c r="D5" s="70"/>
      <c r="E5" s="70"/>
      <c r="F5" s="70"/>
      <c r="G5" s="71">
        <f>+G4</f>
        <v>1365</v>
      </c>
    </row>
    <row r="6" spans="1:7" ht="14.6" x14ac:dyDescent="0.35">
      <c r="A6" s="396" t="s">
        <v>7</v>
      </c>
      <c r="B6" s="396"/>
      <c r="C6" s="73"/>
      <c r="D6" s="72"/>
      <c r="E6" s="72"/>
      <c r="F6" s="72"/>
      <c r="G6" s="74">
        <f>+F7+F8</f>
        <v>159.12</v>
      </c>
    </row>
    <row r="7" spans="1:7" ht="14.6" x14ac:dyDescent="0.35">
      <c r="A7" s="75"/>
      <c r="B7" s="76" t="s">
        <v>218</v>
      </c>
      <c r="C7" s="73" t="s">
        <v>5</v>
      </c>
      <c r="D7" s="74">
        <v>99</v>
      </c>
      <c r="E7" s="67">
        <v>0.68</v>
      </c>
      <c r="F7" s="74">
        <f>+D7*E7</f>
        <v>67.320000000000007</v>
      </c>
      <c r="G7" s="74"/>
    </row>
    <row r="8" spans="1:7" ht="14.6" x14ac:dyDescent="0.35">
      <c r="A8" s="75"/>
      <c r="B8" s="76" t="s">
        <v>8</v>
      </c>
      <c r="C8" s="73" t="s">
        <v>5</v>
      </c>
      <c r="D8" s="74">
        <v>51</v>
      </c>
      <c r="E8" s="67">
        <v>1.8</v>
      </c>
      <c r="F8" s="74">
        <f>+D8*E8</f>
        <v>91.8</v>
      </c>
      <c r="G8" s="74"/>
    </row>
    <row r="9" spans="1:7" ht="14.6" x14ac:dyDescent="0.35">
      <c r="A9" s="396" t="s">
        <v>9</v>
      </c>
      <c r="B9" s="396"/>
      <c r="C9" s="73"/>
      <c r="D9" s="74"/>
      <c r="E9" s="67"/>
      <c r="F9" s="74"/>
      <c r="G9" s="74">
        <f>+SUM(F10:F12)</f>
        <v>134.96</v>
      </c>
    </row>
    <row r="10" spans="1:7" ht="14.6" x14ac:dyDescent="0.35">
      <c r="A10" s="75"/>
      <c r="B10" s="76" t="s">
        <v>10</v>
      </c>
      <c r="C10" s="73" t="s">
        <v>5</v>
      </c>
      <c r="D10" s="74">
        <v>17</v>
      </c>
      <c r="E10" s="67">
        <v>2.96</v>
      </c>
      <c r="F10" s="74">
        <f>+D10*E10</f>
        <v>50.32</v>
      </c>
      <c r="G10" s="74"/>
    </row>
    <row r="11" spans="1:7" ht="14.6" x14ac:dyDescent="0.35">
      <c r="A11" s="75"/>
      <c r="B11" s="76" t="s">
        <v>11</v>
      </c>
      <c r="C11" s="73" t="s">
        <v>5</v>
      </c>
      <c r="D11" s="74">
        <v>32</v>
      </c>
      <c r="E11" s="67">
        <v>1.34</v>
      </c>
      <c r="F11" s="74">
        <f>+D11*E11</f>
        <v>42.88</v>
      </c>
      <c r="G11" s="74"/>
    </row>
    <row r="12" spans="1:7" ht="14.6" x14ac:dyDescent="0.35">
      <c r="A12" s="75"/>
      <c r="B12" s="76" t="s">
        <v>12</v>
      </c>
      <c r="C12" s="73" t="s">
        <v>5</v>
      </c>
      <c r="D12" s="74">
        <v>36</v>
      </c>
      <c r="E12" s="67">
        <v>1.1599999999999999</v>
      </c>
      <c r="F12" s="74">
        <f>+D12*E12</f>
        <v>41.76</v>
      </c>
      <c r="G12" s="74"/>
    </row>
    <row r="13" spans="1:7" ht="14.6" x14ac:dyDescent="0.35">
      <c r="A13" s="396" t="s">
        <v>13</v>
      </c>
      <c r="B13" s="396"/>
      <c r="C13" s="73"/>
      <c r="D13" s="77"/>
      <c r="E13" s="77"/>
      <c r="F13" s="74"/>
      <c r="G13" s="74">
        <v>0</v>
      </c>
    </row>
    <row r="14" spans="1:7" ht="14.6" x14ac:dyDescent="0.35">
      <c r="A14" s="396" t="s">
        <v>14</v>
      </c>
      <c r="B14" s="396"/>
      <c r="C14" s="73"/>
      <c r="D14" s="77"/>
      <c r="E14" s="77"/>
      <c r="F14" s="74"/>
      <c r="G14" s="74">
        <v>24</v>
      </c>
    </row>
    <row r="15" spans="1:7" ht="14.6" x14ac:dyDescent="0.35">
      <c r="A15" s="396" t="s">
        <v>28</v>
      </c>
      <c r="B15" s="396"/>
      <c r="C15" s="73"/>
      <c r="D15" s="77"/>
      <c r="E15" s="77"/>
      <c r="F15" s="74"/>
      <c r="G15" s="74">
        <v>202</v>
      </c>
    </row>
    <row r="16" spans="1:7" ht="14.6" x14ac:dyDescent="0.35">
      <c r="A16" s="396" t="s">
        <v>16</v>
      </c>
      <c r="B16" s="396"/>
      <c r="C16" s="73"/>
      <c r="D16" s="77"/>
      <c r="E16" s="77"/>
      <c r="F16" s="74"/>
      <c r="G16" s="74">
        <v>178</v>
      </c>
    </row>
    <row r="17" spans="1:26" ht="14.6" x14ac:dyDescent="0.35">
      <c r="A17" s="396" t="s">
        <v>15</v>
      </c>
      <c r="B17" s="396"/>
      <c r="C17" s="73"/>
      <c r="D17" s="77"/>
      <c r="E17" s="77"/>
      <c r="F17" s="74"/>
      <c r="G17" s="74">
        <v>13.8</v>
      </c>
    </row>
    <row r="18" spans="1:26" ht="14.6" x14ac:dyDescent="0.35">
      <c r="A18" s="396" t="s">
        <v>219</v>
      </c>
      <c r="B18" s="396"/>
      <c r="C18" s="73"/>
      <c r="D18" s="78">
        <v>7</v>
      </c>
      <c r="E18" s="79">
        <v>0.03</v>
      </c>
      <c r="F18" s="66">
        <f>+G6+G9+G13+G14+G15/2</f>
        <v>419.08000000000004</v>
      </c>
      <c r="G18" s="74">
        <f>+F18*D18/12*E18</f>
        <v>7.3339000000000008</v>
      </c>
    </row>
    <row r="19" spans="1:26" ht="14.6" x14ac:dyDescent="0.35">
      <c r="A19" s="394" t="s">
        <v>18</v>
      </c>
      <c r="B19" s="394"/>
      <c r="C19" s="80"/>
      <c r="D19" s="81"/>
      <c r="E19" s="81"/>
      <c r="F19" s="82"/>
      <c r="G19" s="83">
        <f>SUM(G6:G18)</f>
        <v>719.21389999999997</v>
      </c>
    </row>
    <row r="20" spans="1:26" ht="14.6" x14ac:dyDescent="0.4">
      <c r="A20" s="395" t="s">
        <v>220</v>
      </c>
      <c r="B20" s="395"/>
      <c r="C20" s="84"/>
      <c r="D20" s="84"/>
      <c r="E20" s="84"/>
      <c r="F20" s="84"/>
      <c r="G20" s="85">
        <f>+G5-G19</f>
        <v>645.78610000000003</v>
      </c>
    </row>
    <row r="21" spans="1:26" ht="14.6" x14ac:dyDescent="0.35">
      <c r="A21" s="393" t="s">
        <v>19</v>
      </c>
      <c r="B21" s="393"/>
      <c r="C21" s="86"/>
      <c r="D21" s="86"/>
      <c r="E21" s="86"/>
      <c r="F21" s="86"/>
      <c r="G21" s="87"/>
    </row>
    <row r="22" spans="1:26" ht="14.6" x14ac:dyDescent="0.35">
      <c r="A22" s="396" t="s">
        <v>75</v>
      </c>
      <c r="B22" s="396"/>
      <c r="C22" s="72"/>
      <c r="D22" s="72"/>
      <c r="E22" s="72"/>
      <c r="F22" s="72"/>
      <c r="G22" s="77" t="s">
        <v>221</v>
      </c>
    </row>
    <row r="23" spans="1:26" ht="14.6" x14ac:dyDescent="0.35">
      <c r="A23" s="392" t="s">
        <v>76</v>
      </c>
      <c r="B23" s="392"/>
      <c r="C23" s="88"/>
      <c r="D23" s="88"/>
      <c r="E23" s="88"/>
      <c r="F23" s="88"/>
      <c r="G23" s="117">
        <v>45</v>
      </c>
    </row>
    <row r="24" spans="1:26" ht="14.6" x14ac:dyDescent="0.35">
      <c r="A24" s="393" t="s">
        <v>71</v>
      </c>
      <c r="B24" s="393"/>
      <c r="C24" s="86"/>
      <c r="D24" s="86"/>
      <c r="E24" s="86"/>
      <c r="F24" s="86"/>
      <c r="G24" s="87"/>
    </row>
    <row r="25" spans="1:26" ht="14.6" x14ac:dyDescent="0.35">
      <c r="A25" s="392" t="s">
        <v>239</v>
      </c>
      <c r="B25" s="392"/>
      <c r="C25" s="88"/>
      <c r="D25" s="88"/>
      <c r="E25" s="88"/>
      <c r="F25" s="88"/>
      <c r="G25" s="118">
        <f>+G20/G23</f>
        <v>14.350802222222223</v>
      </c>
    </row>
    <row r="26" spans="1:26" x14ac:dyDescent="0.35">
      <c r="B26" s="1"/>
      <c r="C26" s="1"/>
      <c r="D26" s="1"/>
      <c r="E26" s="1"/>
      <c r="F26" s="1"/>
    </row>
    <row r="27" spans="1:26" ht="18.45" x14ac:dyDescent="0.5">
      <c r="A27" s="63" t="s">
        <v>227</v>
      </c>
      <c r="B27" s="1"/>
      <c r="C27" s="1"/>
      <c r="D27" s="1"/>
      <c r="E27" s="1"/>
      <c r="F27" s="1"/>
    </row>
    <row r="28" spans="1:26" ht="14.6" x14ac:dyDescent="0.4">
      <c r="A28" s="97" t="s">
        <v>55</v>
      </c>
      <c r="B28" s="98"/>
      <c r="C28" s="99" t="s">
        <v>25</v>
      </c>
      <c r="D28" s="100" t="s">
        <v>232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14.6" x14ac:dyDescent="0.4">
      <c r="A29" s="93" t="s">
        <v>224</v>
      </c>
      <c r="B29" s="91"/>
      <c r="C29" s="94" t="s">
        <v>66</v>
      </c>
      <c r="D29" s="95">
        <f>+G6</f>
        <v>159.12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14.6" x14ac:dyDescent="0.4">
      <c r="A30" s="93" t="s">
        <v>68</v>
      </c>
      <c r="B30" s="91"/>
      <c r="C30" s="94" t="s">
        <v>66</v>
      </c>
      <c r="D30" s="95">
        <f>+G9</f>
        <v>134.96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14.6" x14ac:dyDescent="0.4">
      <c r="A31" s="93" t="s">
        <v>69</v>
      </c>
      <c r="B31" s="91"/>
      <c r="C31" s="94" t="s">
        <v>66</v>
      </c>
      <c r="D31" s="95">
        <f>+G13</f>
        <v>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14.6" x14ac:dyDescent="0.4">
      <c r="A32" s="93" t="s">
        <v>14</v>
      </c>
      <c r="B32" s="91"/>
      <c r="C32" s="94" t="s">
        <v>66</v>
      </c>
      <c r="D32" s="95">
        <f>+G14</f>
        <v>24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14.6" x14ac:dyDescent="0.4">
      <c r="A33" s="101" t="s">
        <v>230</v>
      </c>
      <c r="B33" s="102"/>
      <c r="C33" s="103" t="s">
        <v>66</v>
      </c>
      <c r="D33" s="96">
        <f>+G15/2</f>
        <v>101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14.6" x14ac:dyDescent="0.4">
      <c r="A34" s="104" t="s">
        <v>225</v>
      </c>
      <c r="B34" s="105"/>
      <c r="C34" s="106" t="s">
        <v>66</v>
      </c>
      <c r="D34" s="107">
        <f>+SUM(D29:D33)</f>
        <v>419.08000000000004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9.15" x14ac:dyDescent="0.4">
      <c r="A35" s="93" t="s">
        <v>228</v>
      </c>
      <c r="B35" s="91"/>
      <c r="C35" s="94" t="s">
        <v>229</v>
      </c>
      <c r="D35" s="95">
        <v>7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14.6" x14ac:dyDescent="0.4">
      <c r="A36" s="93" t="s">
        <v>231</v>
      </c>
      <c r="B36" s="91"/>
      <c r="C36" s="94" t="s">
        <v>66</v>
      </c>
      <c r="D36" s="95">
        <f>+D34*D35/12</f>
        <v>244.46333333333337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4.6" x14ac:dyDescent="0.4">
      <c r="A37" s="101" t="s">
        <v>155</v>
      </c>
      <c r="B37" s="102"/>
      <c r="C37" s="103" t="s">
        <v>22</v>
      </c>
      <c r="D37" s="108">
        <v>0.03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14.6" x14ac:dyDescent="0.4">
      <c r="A38" s="109" t="s">
        <v>70</v>
      </c>
      <c r="B38" s="110"/>
      <c r="C38" s="111" t="s">
        <v>66</v>
      </c>
      <c r="D38" s="112">
        <f>+D36*D37</f>
        <v>7.3339000000000008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14.6" x14ac:dyDescent="0.4">
      <c r="A39" s="90"/>
      <c r="B39" s="90"/>
      <c r="C39" s="92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x14ac:dyDescent="0.35">
      <c r="B40" s="1"/>
      <c r="C40" s="1"/>
      <c r="D40" s="1"/>
      <c r="E40" s="1"/>
      <c r="F40" s="1"/>
    </row>
    <row r="41" spans="1:26" x14ac:dyDescent="0.35">
      <c r="B41" s="1"/>
      <c r="C41" s="1"/>
      <c r="D41" s="1"/>
      <c r="E41" s="1"/>
      <c r="F41" s="1"/>
    </row>
    <row r="42" spans="1:26" x14ac:dyDescent="0.35">
      <c r="B42" s="1"/>
      <c r="C42" s="1"/>
      <c r="D42" s="1"/>
      <c r="E42" s="1"/>
      <c r="F42" s="1"/>
    </row>
    <row r="43" spans="1:26" x14ac:dyDescent="0.35">
      <c r="B43" s="1"/>
      <c r="C43" s="1"/>
      <c r="D43" s="1"/>
      <c r="E43" s="1"/>
      <c r="F43" s="1"/>
    </row>
    <row r="44" spans="1:26" x14ac:dyDescent="0.35">
      <c r="B44" s="1"/>
      <c r="C44" s="1"/>
      <c r="D44" s="1"/>
      <c r="E44" s="1"/>
      <c r="F44" s="1"/>
    </row>
    <row r="45" spans="1:26" x14ac:dyDescent="0.35">
      <c r="B45" s="1"/>
      <c r="C45" s="1"/>
      <c r="D45" s="1"/>
      <c r="E45" s="1"/>
      <c r="F45" s="1"/>
    </row>
    <row r="46" spans="1:26" x14ac:dyDescent="0.35">
      <c r="B46" s="1"/>
      <c r="C46" s="1"/>
      <c r="D46" s="1"/>
      <c r="E46" s="1"/>
      <c r="F46" s="1"/>
    </row>
    <row r="47" spans="1:26" x14ac:dyDescent="0.35">
      <c r="B47" s="1"/>
      <c r="C47" s="1"/>
      <c r="D47" s="1"/>
      <c r="E47" s="1"/>
      <c r="F47" s="1"/>
    </row>
    <row r="48" spans="1:26" x14ac:dyDescent="0.35">
      <c r="B48" s="1"/>
      <c r="C48" s="1"/>
      <c r="D48" s="1"/>
      <c r="E48" s="1"/>
      <c r="F48" s="1"/>
    </row>
    <row r="49" spans="2:6" x14ac:dyDescent="0.35">
      <c r="B49" s="1"/>
      <c r="C49" s="1"/>
      <c r="D49" s="1"/>
      <c r="E49" s="1"/>
      <c r="F49" s="1"/>
    </row>
    <row r="50" spans="2:6" x14ac:dyDescent="0.35">
      <c r="B50" s="1"/>
      <c r="C50" s="1"/>
      <c r="D50" s="1"/>
      <c r="E50" s="1"/>
      <c r="F50" s="1"/>
    </row>
    <row r="51" spans="2:6" x14ac:dyDescent="0.35">
      <c r="B51" s="1"/>
      <c r="C51" s="1"/>
      <c r="D51" s="1"/>
      <c r="E51" s="1"/>
      <c r="F51" s="1"/>
    </row>
    <row r="52" spans="2:6" x14ac:dyDescent="0.35">
      <c r="B52" s="1"/>
      <c r="C52" s="1"/>
      <c r="D52" s="1"/>
      <c r="E52" s="1"/>
      <c r="F52" s="1"/>
    </row>
    <row r="53" spans="2:6" x14ac:dyDescent="0.35">
      <c r="B53" s="1"/>
      <c r="C53" s="1"/>
      <c r="D53" s="1"/>
      <c r="E53" s="1"/>
      <c r="F53" s="1"/>
    </row>
    <row r="54" spans="2:6" x14ac:dyDescent="0.35">
      <c r="B54" s="1"/>
      <c r="C54" s="1"/>
      <c r="D54" s="1"/>
      <c r="E54" s="1"/>
      <c r="F54" s="1"/>
    </row>
    <row r="55" spans="2:6" x14ac:dyDescent="0.35">
      <c r="B55" s="1"/>
      <c r="C55" s="1"/>
      <c r="D55" s="1"/>
      <c r="E55" s="1"/>
      <c r="F55" s="1"/>
    </row>
    <row r="56" spans="2:6" x14ac:dyDescent="0.35">
      <c r="B56" s="1"/>
      <c r="C56" s="1"/>
      <c r="D56" s="1"/>
      <c r="E56" s="1"/>
      <c r="F56" s="1"/>
    </row>
    <row r="57" spans="2:6" x14ac:dyDescent="0.35">
      <c r="B57" s="1"/>
      <c r="C57" s="1"/>
      <c r="D57" s="1"/>
      <c r="E57" s="1"/>
      <c r="F57" s="1"/>
    </row>
    <row r="58" spans="2:6" x14ac:dyDescent="0.35">
      <c r="B58" s="1"/>
      <c r="C58" s="1"/>
      <c r="D58" s="1"/>
      <c r="E58" s="1"/>
      <c r="F58" s="1"/>
    </row>
    <row r="59" spans="2:6" x14ac:dyDescent="0.35">
      <c r="B59" s="1"/>
      <c r="C59" s="1"/>
      <c r="D59" s="1"/>
      <c r="E59" s="1"/>
      <c r="F59" s="1"/>
    </row>
    <row r="60" spans="2:6" x14ac:dyDescent="0.35">
      <c r="B60" s="1"/>
      <c r="C60" s="1"/>
      <c r="D60" s="1"/>
      <c r="E60" s="1"/>
      <c r="F60" s="1"/>
    </row>
    <row r="61" spans="2:6" x14ac:dyDescent="0.35">
      <c r="B61" s="1"/>
      <c r="C61" s="1"/>
      <c r="D61" s="1"/>
      <c r="E61" s="1"/>
      <c r="F61" s="1"/>
    </row>
    <row r="62" spans="2:6" x14ac:dyDescent="0.35">
      <c r="B62" s="1"/>
      <c r="C62" s="1"/>
      <c r="D62" s="1"/>
      <c r="E62" s="1"/>
      <c r="F62" s="1"/>
    </row>
    <row r="63" spans="2:6" x14ac:dyDescent="0.35">
      <c r="B63" s="1"/>
      <c r="C63" s="1"/>
      <c r="D63" s="1"/>
      <c r="E63" s="1"/>
      <c r="F63" s="1"/>
    </row>
    <row r="64" spans="2:6" x14ac:dyDescent="0.35">
      <c r="B64" s="1"/>
      <c r="C64" s="1"/>
      <c r="D64" s="1"/>
      <c r="E64" s="1"/>
      <c r="F64" s="1"/>
    </row>
    <row r="65" spans="2:6" x14ac:dyDescent="0.35">
      <c r="B65" s="1"/>
      <c r="C65" s="1"/>
      <c r="D65" s="1"/>
      <c r="E65" s="1"/>
      <c r="F65" s="1"/>
    </row>
    <row r="66" spans="2:6" x14ac:dyDescent="0.35">
      <c r="B66" s="1"/>
      <c r="C66" s="1"/>
      <c r="D66" s="1"/>
      <c r="E66" s="1"/>
      <c r="F66" s="1"/>
    </row>
    <row r="67" spans="2:6" x14ac:dyDescent="0.35">
      <c r="B67" s="1"/>
      <c r="C67" s="1"/>
      <c r="D67" s="1"/>
      <c r="E67" s="1"/>
      <c r="F67" s="1"/>
    </row>
    <row r="68" spans="2:6" x14ac:dyDescent="0.35">
      <c r="B68" s="1"/>
      <c r="C68" s="1"/>
      <c r="D68" s="1"/>
      <c r="E68" s="1"/>
      <c r="F68" s="1"/>
    </row>
    <row r="69" spans="2:6" x14ac:dyDescent="0.35">
      <c r="B69" s="1"/>
      <c r="C69" s="1"/>
      <c r="D69" s="1"/>
      <c r="E69" s="1"/>
      <c r="F69" s="1"/>
    </row>
    <row r="70" spans="2:6" x14ac:dyDescent="0.35">
      <c r="B70" s="1"/>
      <c r="C70" s="1"/>
      <c r="D70" s="1"/>
      <c r="E70" s="1"/>
      <c r="F70" s="1"/>
    </row>
    <row r="71" spans="2:6" x14ac:dyDescent="0.35">
      <c r="B71" s="1"/>
      <c r="C71" s="1"/>
      <c r="D71" s="1"/>
      <c r="E71" s="1"/>
      <c r="F71" s="1"/>
    </row>
    <row r="72" spans="2:6" x14ac:dyDescent="0.35">
      <c r="B72" s="1"/>
      <c r="C72" s="1"/>
      <c r="D72" s="1"/>
      <c r="E72" s="1"/>
      <c r="F72" s="1"/>
    </row>
    <row r="73" spans="2:6" x14ac:dyDescent="0.35">
      <c r="B73" s="1"/>
      <c r="C73" s="1"/>
      <c r="D73" s="1"/>
      <c r="E73" s="1"/>
      <c r="F73" s="1"/>
    </row>
    <row r="74" spans="2:6" x14ac:dyDescent="0.35">
      <c r="B74" s="1"/>
      <c r="C74" s="1"/>
      <c r="D74" s="1"/>
      <c r="E74" s="1"/>
      <c r="F74" s="1"/>
    </row>
    <row r="75" spans="2:6" x14ac:dyDescent="0.35">
      <c r="B75" s="1"/>
      <c r="C75" s="1"/>
      <c r="D75" s="1"/>
      <c r="E75" s="1"/>
      <c r="F75" s="1"/>
    </row>
    <row r="76" spans="2:6" x14ac:dyDescent="0.35">
      <c r="B76" s="1"/>
      <c r="C76" s="1"/>
      <c r="D76" s="1"/>
      <c r="E76" s="1"/>
      <c r="F76" s="1"/>
    </row>
    <row r="77" spans="2:6" x14ac:dyDescent="0.35">
      <c r="B77" s="1"/>
      <c r="C77" s="1"/>
      <c r="D77" s="1"/>
      <c r="E77" s="1"/>
      <c r="F77" s="1"/>
    </row>
    <row r="78" spans="2:6" x14ac:dyDescent="0.35">
      <c r="B78" s="1"/>
      <c r="C78" s="1"/>
      <c r="D78" s="1"/>
      <c r="E78" s="1"/>
      <c r="F78" s="1"/>
    </row>
    <row r="79" spans="2:6" x14ac:dyDescent="0.35">
      <c r="B79" s="1"/>
      <c r="C79" s="1"/>
      <c r="D79" s="1"/>
      <c r="E79" s="1"/>
      <c r="F79" s="1"/>
    </row>
    <row r="80" spans="2:6" x14ac:dyDescent="0.35">
      <c r="B80" s="1"/>
      <c r="C80" s="1"/>
      <c r="D80" s="1"/>
      <c r="E80" s="1"/>
      <c r="F80" s="1"/>
    </row>
    <row r="81" spans="2:6" x14ac:dyDescent="0.35">
      <c r="B81" s="1"/>
      <c r="C81" s="1"/>
      <c r="D81" s="1"/>
      <c r="E81" s="1"/>
      <c r="F81" s="1"/>
    </row>
    <row r="82" spans="2:6" x14ac:dyDescent="0.35">
      <c r="B82" s="1"/>
      <c r="C82" s="1"/>
      <c r="D82" s="1"/>
      <c r="E82" s="1"/>
      <c r="F82" s="1"/>
    </row>
    <row r="83" spans="2:6" x14ac:dyDescent="0.35">
      <c r="B83" s="1"/>
      <c r="C83" s="1"/>
      <c r="D83" s="1"/>
      <c r="E83" s="1"/>
      <c r="F83" s="1"/>
    </row>
    <row r="84" spans="2:6" x14ac:dyDescent="0.35">
      <c r="B84" s="1"/>
      <c r="C84" s="1"/>
      <c r="D84" s="1"/>
      <c r="E84" s="1"/>
      <c r="F84" s="1"/>
    </row>
    <row r="85" spans="2:6" x14ac:dyDescent="0.35">
      <c r="B85" s="1"/>
      <c r="C85" s="1"/>
      <c r="D85" s="1"/>
      <c r="E85" s="1"/>
      <c r="F85" s="1"/>
    </row>
    <row r="86" spans="2:6" x14ac:dyDescent="0.35">
      <c r="B86" s="1"/>
      <c r="C86" s="1"/>
      <c r="D86" s="1"/>
      <c r="E86" s="1"/>
      <c r="F86" s="1"/>
    </row>
    <row r="87" spans="2:6" x14ac:dyDescent="0.35">
      <c r="B87" s="1"/>
      <c r="C87" s="1"/>
      <c r="D87" s="1"/>
      <c r="E87" s="1"/>
      <c r="F87" s="1"/>
    </row>
    <row r="88" spans="2:6" x14ac:dyDescent="0.35">
      <c r="B88" s="1"/>
      <c r="C88" s="1"/>
      <c r="D88" s="1"/>
      <c r="E88" s="1"/>
      <c r="F88" s="1"/>
    </row>
    <row r="89" spans="2:6" x14ac:dyDescent="0.35">
      <c r="B89" s="1"/>
      <c r="C89" s="1"/>
      <c r="D89" s="1"/>
      <c r="E89" s="1"/>
      <c r="F89" s="1"/>
    </row>
    <row r="90" spans="2:6" x14ac:dyDescent="0.35">
      <c r="B90" s="1"/>
      <c r="C90" s="1"/>
      <c r="D90" s="1"/>
      <c r="E90" s="1"/>
      <c r="F90" s="1"/>
    </row>
    <row r="91" spans="2:6" x14ac:dyDescent="0.35">
      <c r="B91" s="1"/>
      <c r="C91" s="1"/>
      <c r="D91" s="1"/>
      <c r="E91" s="1"/>
      <c r="F91" s="1"/>
    </row>
    <row r="92" spans="2:6" x14ac:dyDescent="0.35">
      <c r="B92" s="1"/>
      <c r="C92" s="1"/>
      <c r="D92" s="1"/>
      <c r="E92" s="1"/>
      <c r="F92" s="1"/>
    </row>
    <row r="93" spans="2:6" x14ac:dyDescent="0.35">
      <c r="B93" s="1"/>
      <c r="C93" s="1"/>
      <c r="D93" s="1"/>
      <c r="E93" s="1"/>
      <c r="F93" s="1"/>
    </row>
    <row r="94" spans="2:6" x14ac:dyDescent="0.35">
      <c r="B94" s="1"/>
      <c r="C94" s="1"/>
      <c r="D94" s="1"/>
      <c r="E94" s="1"/>
      <c r="F94" s="1"/>
    </row>
    <row r="95" spans="2:6" x14ac:dyDescent="0.35">
      <c r="B95" s="1"/>
      <c r="C95" s="1"/>
      <c r="D95" s="1"/>
      <c r="E95" s="1"/>
      <c r="F95" s="1"/>
    </row>
    <row r="96" spans="2:6" x14ac:dyDescent="0.35">
      <c r="B96" s="1"/>
      <c r="C96" s="1"/>
      <c r="D96" s="1"/>
      <c r="E96" s="1"/>
      <c r="F96" s="1"/>
    </row>
    <row r="97" spans="2:6" x14ac:dyDescent="0.35">
      <c r="B97" s="1"/>
      <c r="C97" s="1"/>
      <c r="D97" s="1"/>
      <c r="E97" s="1"/>
      <c r="F97" s="1"/>
    </row>
    <row r="98" spans="2:6" x14ac:dyDescent="0.35">
      <c r="B98" s="1"/>
      <c r="C98" s="1"/>
      <c r="D98" s="1"/>
      <c r="E98" s="1"/>
      <c r="F98" s="1"/>
    </row>
    <row r="99" spans="2:6" x14ac:dyDescent="0.35">
      <c r="B99" s="1"/>
      <c r="C99" s="1"/>
      <c r="D99" s="1"/>
      <c r="E99" s="1"/>
      <c r="F99" s="1"/>
    </row>
    <row r="100" spans="2:6" x14ac:dyDescent="0.35">
      <c r="B100" s="1"/>
      <c r="C100" s="1"/>
      <c r="D100" s="1"/>
      <c r="E100" s="1"/>
      <c r="F100" s="1"/>
    </row>
    <row r="101" spans="2:6" x14ac:dyDescent="0.35">
      <c r="B101" s="1"/>
      <c r="C101" s="1"/>
      <c r="D101" s="1"/>
      <c r="E101" s="1"/>
      <c r="F101" s="1"/>
    </row>
    <row r="102" spans="2:6" x14ac:dyDescent="0.35">
      <c r="B102" s="1"/>
      <c r="C102" s="1"/>
      <c r="D102" s="1"/>
      <c r="E102" s="1"/>
      <c r="F102" s="1"/>
    </row>
    <row r="103" spans="2:6" x14ac:dyDescent="0.35">
      <c r="B103" s="1"/>
      <c r="C103" s="1"/>
      <c r="D103" s="1"/>
      <c r="E103" s="1"/>
      <c r="F103" s="1"/>
    </row>
  </sheetData>
  <mergeCells count="19">
    <mergeCell ref="A17:B17"/>
    <mergeCell ref="A18:B18"/>
    <mergeCell ref="A25:B25"/>
    <mergeCell ref="A24:B24"/>
    <mergeCell ref="A19:B19"/>
    <mergeCell ref="A20:B20"/>
    <mergeCell ref="A21:B21"/>
    <mergeCell ref="A22:B22"/>
    <mergeCell ref="A23:B23"/>
    <mergeCell ref="A9:B9"/>
    <mergeCell ref="A13:B13"/>
    <mergeCell ref="A14:B14"/>
    <mergeCell ref="A15:B15"/>
    <mergeCell ref="A16:B16"/>
    <mergeCell ref="A1:G1"/>
    <mergeCell ref="A3:B3"/>
    <mergeCell ref="A4:B4"/>
    <mergeCell ref="A5:B5"/>
    <mergeCell ref="A6:B6"/>
  </mergeCells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  <drawing r:id="rId2"/>
  <legacyDrawing r:id="rId3"/>
  <controls>
    <mc:AlternateContent xmlns:mc="http://schemas.openxmlformats.org/markup-compatibility/2006">
      <mc:Choice Requires="x14">
        <control shapeId="50177" r:id="rId4" name="Control 1">
          <controlPr defaultSize="0" r:id="rId5">
            <anchor moveWithCells="1">
              <from>
                <xdr:col>25</xdr:col>
                <xdr:colOff>854529</xdr:colOff>
                <xdr:row>6</xdr:row>
                <xdr:rowOff>179614</xdr:rowOff>
              </from>
              <to>
                <xdr:col>26</xdr:col>
                <xdr:colOff>462643</xdr:colOff>
                <xdr:row>8</xdr:row>
                <xdr:rowOff>65314</xdr:rowOff>
              </to>
            </anchor>
          </controlPr>
        </control>
      </mc:Choice>
      <mc:Fallback>
        <control shapeId="50177" r:id="rId4" name="Control 1"/>
      </mc:Fallback>
    </mc:AlternateContent>
    <mc:AlternateContent xmlns:mc="http://schemas.openxmlformats.org/markup-compatibility/2006">
      <mc:Choice Requires="x14">
        <control shapeId="50178" r:id="rId6" name="Control 2">
          <controlPr defaultSize="0" r:id="rId7">
            <anchor moveWithCells="1">
              <from>
                <xdr:col>25</xdr:col>
                <xdr:colOff>854529</xdr:colOff>
                <xdr:row>6</xdr:row>
                <xdr:rowOff>179614</xdr:rowOff>
              </from>
              <to>
                <xdr:col>26</xdr:col>
                <xdr:colOff>462643</xdr:colOff>
                <xdr:row>8</xdr:row>
                <xdr:rowOff>65314</xdr:rowOff>
              </to>
            </anchor>
          </controlPr>
        </control>
      </mc:Choice>
      <mc:Fallback>
        <control shapeId="50178" r:id="rId6" name="Control 2"/>
      </mc:Fallback>
    </mc:AlternateContent>
    <mc:AlternateContent xmlns:mc="http://schemas.openxmlformats.org/markup-compatibility/2006">
      <mc:Choice Requires="x14">
        <control shapeId="50179" r:id="rId8" name="Control 3">
          <controlPr defaultSize="0" r:id="rId9">
            <anchor moveWithCells="1">
              <from>
                <xdr:col>25</xdr:col>
                <xdr:colOff>854529</xdr:colOff>
                <xdr:row>9</xdr:row>
                <xdr:rowOff>10886</xdr:rowOff>
              </from>
              <to>
                <xdr:col>26</xdr:col>
                <xdr:colOff>462643</xdr:colOff>
                <xdr:row>10</xdr:row>
                <xdr:rowOff>76200</xdr:rowOff>
              </to>
            </anchor>
          </controlPr>
        </control>
      </mc:Choice>
      <mc:Fallback>
        <control shapeId="50179" r:id="rId8" name="Control 3"/>
      </mc:Fallback>
    </mc:AlternateContent>
    <mc:AlternateContent xmlns:mc="http://schemas.openxmlformats.org/markup-compatibility/2006">
      <mc:Choice Requires="x14">
        <control shapeId="50180" r:id="rId10" name="Control 4">
          <controlPr defaultSize="0" r:id="rId7">
            <anchor moveWithCells="1">
              <from>
                <xdr:col>25</xdr:col>
                <xdr:colOff>854529</xdr:colOff>
                <xdr:row>11</xdr:row>
                <xdr:rowOff>16329</xdr:rowOff>
              </from>
              <to>
                <xdr:col>26</xdr:col>
                <xdr:colOff>462643</xdr:colOff>
                <xdr:row>12</xdr:row>
                <xdr:rowOff>87086</xdr:rowOff>
              </to>
            </anchor>
          </controlPr>
        </control>
      </mc:Choice>
      <mc:Fallback>
        <control shapeId="50180" r:id="rId10" name="Control 4"/>
      </mc:Fallback>
    </mc:AlternateContent>
    <mc:AlternateContent xmlns:mc="http://schemas.openxmlformats.org/markup-compatibility/2006">
      <mc:Choice Requires="x14">
        <control shapeId="50182" r:id="rId11" name="Control 6">
          <controlPr defaultSize="0" autoPict="0" r:id="rId9">
            <anchor moveWithCells="1">
              <from>
                <xdr:col>25</xdr:col>
                <xdr:colOff>854529</xdr:colOff>
                <xdr:row>12</xdr:row>
                <xdr:rowOff>27214</xdr:rowOff>
              </from>
              <to>
                <xdr:col>26</xdr:col>
                <xdr:colOff>419100</xdr:colOff>
                <xdr:row>13</xdr:row>
                <xdr:rowOff>70757</xdr:rowOff>
              </to>
            </anchor>
          </controlPr>
        </control>
      </mc:Choice>
      <mc:Fallback>
        <control shapeId="50182" r:id="rId11" name="Control 6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4" zoomScale="120" zoomScaleNormal="120" workbookViewId="0">
      <selection activeCell="F22" sqref="F22"/>
    </sheetView>
  </sheetViews>
  <sheetFormatPr baseColWidth="10" defaultColWidth="12.53515625" defaultRowHeight="14.15" x14ac:dyDescent="0.4"/>
  <cols>
    <col min="1" max="1" width="24.3828125" style="148" customWidth="1"/>
    <col min="2" max="2" width="7.53515625" style="176" customWidth="1"/>
    <col min="3" max="3" width="7.69140625" style="176" customWidth="1"/>
    <col min="4" max="4" width="9.53515625" style="176" customWidth="1"/>
    <col min="5" max="5" width="10" style="176" customWidth="1"/>
    <col min="6" max="6" width="13" style="148" customWidth="1"/>
    <col min="7" max="16384" width="12.53515625" style="148"/>
  </cols>
  <sheetData>
    <row r="1" spans="1:5" ht="19.2" customHeight="1" x14ac:dyDescent="0.45">
      <c r="A1" s="404" t="s">
        <v>79</v>
      </c>
      <c r="B1" s="405"/>
      <c r="C1" s="405"/>
      <c r="D1" s="405"/>
      <c r="E1" s="406"/>
    </row>
    <row r="2" spans="1:5" s="151" customFormat="1" ht="13.2" customHeight="1" x14ac:dyDescent="0.3">
      <c r="A2" s="149" t="s">
        <v>55</v>
      </c>
      <c r="B2" s="150" t="s">
        <v>25</v>
      </c>
      <c r="C2" s="150" t="s">
        <v>2</v>
      </c>
      <c r="D2" s="150" t="s">
        <v>123</v>
      </c>
      <c r="E2" s="150" t="s">
        <v>1</v>
      </c>
    </row>
    <row r="3" spans="1:5" ht="13.2" customHeight="1" x14ac:dyDescent="0.4">
      <c r="A3" s="152" t="s">
        <v>152</v>
      </c>
      <c r="B3" s="153" t="s">
        <v>5</v>
      </c>
      <c r="C3" s="177">
        <v>30000</v>
      </c>
      <c r="D3" s="155">
        <v>0.4</v>
      </c>
      <c r="E3" s="154">
        <f>C3*D3</f>
        <v>12000</v>
      </c>
    </row>
    <row r="4" spans="1:5" ht="13.2" customHeight="1" x14ac:dyDescent="0.4">
      <c r="A4" s="157" t="s">
        <v>4</v>
      </c>
      <c r="B4" s="158"/>
      <c r="C4" s="158"/>
      <c r="D4" s="159"/>
      <c r="E4" s="158">
        <f>SUM(E3:E3)</f>
        <v>12000</v>
      </c>
    </row>
    <row r="5" spans="1:5" ht="13.2" customHeight="1" x14ac:dyDescent="0.4">
      <c r="A5" s="160" t="s">
        <v>68</v>
      </c>
      <c r="B5" s="161"/>
      <c r="C5" s="162"/>
      <c r="D5" s="163"/>
      <c r="E5" s="162">
        <v>440</v>
      </c>
    </row>
    <row r="6" spans="1:5" ht="13.2" customHeight="1" x14ac:dyDescent="0.4">
      <c r="A6" s="160" t="s">
        <v>69</v>
      </c>
      <c r="B6" s="161"/>
      <c r="C6" s="162"/>
      <c r="D6" s="163"/>
      <c r="E6" s="162">
        <v>1194</v>
      </c>
    </row>
    <row r="7" spans="1:5" ht="13.2" customHeight="1" x14ac:dyDescent="0.4">
      <c r="A7" s="160" t="s">
        <v>14</v>
      </c>
      <c r="B7" s="161"/>
      <c r="C7" s="162"/>
      <c r="D7" s="163"/>
      <c r="E7" s="162">
        <v>112</v>
      </c>
    </row>
    <row r="8" spans="1:5" ht="13.2" customHeight="1" x14ac:dyDescent="0.4">
      <c r="A8" s="160" t="s">
        <v>28</v>
      </c>
      <c r="B8" s="161"/>
      <c r="C8" s="162"/>
      <c r="D8" s="163"/>
      <c r="E8" s="162">
        <v>1108</v>
      </c>
    </row>
    <row r="9" spans="1:5" ht="13.2" customHeight="1" x14ac:dyDescent="0.4">
      <c r="A9" s="160" t="s">
        <v>80</v>
      </c>
      <c r="B9" s="161"/>
      <c r="C9" s="162"/>
      <c r="D9" s="163"/>
      <c r="E9" s="162">
        <v>2540</v>
      </c>
    </row>
    <row r="10" spans="1:5" ht="13.2" customHeight="1" x14ac:dyDescent="0.4">
      <c r="A10" s="160" t="s">
        <v>81</v>
      </c>
      <c r="B10" s="161"/>
      <c r="C10" s="162"/>
      <c r="D10" s="163"/>
      <c r="E10" s="162">
        <v>100</v>
      </c>
    </row>
    <row r="11" spans="1:5" ht="13.2" customHeight="1" x14ac:dyDescent="0.4">
      <c r="A11" s="160" t="s">
        <v>82</v>
      </c>
      <c r="B11" s="161"/>
      <c r="C11" s="162"/>
      <c r="D11" s="163"/>
      <c r="E11" s="162">
        <v>32</v>
      </c>
    </row>
    <row r="12" spans="1:5" ht="13.2" customHeight="1" x14ac:dyDescent="0.4">
      <c r="A12" s="160" t="s">
        <v>83</v>
      </c>
      <c r="B12" s="161"/>
      <c r="C12" s="162"/>
      <c r="D12" s="163"/>
      <c r="E12" s="162">
        <v>195</v>
      </c>
    </row>
    <row r="13" spans="1:5" ht="13.2" customHeight="1" x14ac:dyDescent="0.4">
      <c r="A13" s="160" t="s">
        <v>84</v>
      </c>
      <c r="B13" s="161"/>
      <c r="C13" s="162"/>
      <c r="D13" s="163"/>
      <c r="E13" s="162">
        <v>36</v>
      </c>
    </row>
    <row r="14" spans="1:5" ht="13.2" customHeight="1" x14ac:dyDescent="0.4">
      <c r="A14" s="407" t="s">
        <v>18</v>
      </c>
      <c r="B14" s="408"/>
      <c r="C14" s="408"/>
      <c r="D14" s="408"/>
      <c r="E14" s="180">
        <f>SUM(E5:E13)</f>
        <v>5757</v>
      </c>
    </row>
    <row r="15" spans="1:5" s="165" customFormat="1" ht="13.2" customHeight="1" x14ac:dyDescent="0.4">
      <c r="A15" s="402" t="s">
        <v>65</v>
      </c>
      <c r="B15" s="403"/>
      <c r="C15" s="403"/>
      <c r="D15" s="403"/>
      <c r="E15" s="178">
        <f>E4-E14</f>
        <v>6243</v>
      </c>
    </row>
    <row r="16" spans="1:5" s="165" customFormat="1" ht="13.2" customHeight="1" x14ac:dyDescent="0.4">
      <c r="A16" s="160" t="s">
        <v>240</v>
      </c>
      <c r="B16" s="169"/>
      <c r="C16" s="169"/>
      <c r="D16" s="169"/>
      <c r="E16" s="179">
        <v>953</v>
      </c>
    </row>
    <row r="17" spans="1:5" s="165" customFormat="1" ht="13.2" customHeight="1" x14ac:dyDescent="0.4">
      <c r="A17" s="160" t="s">
        <v>241</v>
      </c>
      <c r="B17" s="169"/>
      <c r="C17" s="169"/>
      <c r="D17" s="169"/>
      <c r="E17" s="179">
        <v>174</v>
      </c>
    </row>
    <row r="18" spans="1:5" s="165" customFormat="1" ht="13.2" customHeight="1" x14ac:dyDescent="0.4">
      <c r="A18" s="160" t="s">
        <v>242</v>
      </c>
      <c r="B18" s="169"/>
      <c r="C18" s="169"/>
      <c r="D18" s="169"/>
      <c r="E18" s="179">
        <v>1076</v>
      </c>
    </row>
    <row r="19" spans="1:5" s="165" customFormat="1" ht="13.2" customHeight="1" x14ac:dyDescent="0.4">
      <c r="A19" s="402" t="s">
        <v>243</v>
      </c>
      <c r="B19" s="403"/>
      <c r="C19" s="403"/>
      <c r="D19" s="403"/>
      <c r="E19" s="178">
        <f>E15-SUM(E16:E18)</f>
        <v>4040</v>
      </c>
    </row>
    <row r="20" spans="1:5" ht="13.2" customHeight="1" x14ac:dyDescent="0.4">
      <c r="A20" s="166" t="s">
        <v>19</v>
      </c>
      <c r="B20" s="167"/>
      <c r="C20" s="167"/>
      <c r="D20" s="167"/>
      <c r="E20" s="168"/>
    </row>
    <row r="21" spans="1:5" ht="13.2" customHeight="1" x14ac:dyDescent="0.4">
      <c r="A21" s="169" t="s">
        <v>85</v>
      </c>
      <c r="B21" s="169"/>
      <c r="C21" s="169"/>
      <c r="D21" s="169"/>
      <c r="E21" s="170">
        <v>1</v>
      </c>
    </row>
    <row r="22" spans="1:5" ht="13.2" customHeight="1" x14ac:dyDescent="0.4">
      <c r="A22" s="171" t="s">
        <v>76</v>
      </c>
      <c r="B22" s="171"/>
      <c r="C22" s="171"/>
      <c r="D22" s="171"/>
      <c r="E22" s="172">
        <v>400</v>
      </c>
    </row>
    <row r="23" spans="1:5" ht="13.2" customHeight="1" x14ac:dyDescent="0.4">
      <c r="A23" s="173" t="s">
        <v>71</v>
      </c>
      <c r="B23" s="169"/>
      <c r="C23" s="169"/>
      <c r="D23" s="169"/>
      <c r="E23" s="174"/>
    </row>
    <row r="24" spans="1:5" ht="13.2" customHeight="1" x14ac:dyDescent="0.4">
      <c r="A24" s="169" t="s">
        <v>244</v>
      </c>
      <c r="B24" s="169"/>
      <c r="C24" s="169"/>
      <c r="D24" s="169"/>
      <c r="E24" s="181">
        <f>+E19</f>
        <v>4040</v>
      </c>
    </row>
    <row r="25" spans="1:5" ht="13.2" customHeight="1" x14ac:dyDescent="0.4">
      <c r="A25" s="171" t="s">
        <v>245</v>
      </c>
      <c r="B25" s="171"/>
      <c r="C25" s="171"/>
      <c r="D25" s="171"/>
      <c r="E25" s="175">
        <f>+E19/E22</f>
        <v>10.1</v>
      </c>
    </row>
    <row r="26" spans="1:5" x14ac:dyDescent="0.4">
      <c r="B26" s="148"/>
      <c r="C26" s="148"/>
      <c r="D26" s="148"/>
      <c r="E26" s="148"/>
    </row>
    <row r="27" spans="1:5" x14ac:dyDescent="0.4">
      <c r="B27" s="148"/>
      <c r="C27" s="148"/>
      <c r="D27" s="148"/>
      <c r="E27" s="148"/>
    </row>
    <row r="28" spans="1:5" x14ac:dyDescent="0.4">
      <c r="B28" s="148"/>
      <c r="C28" s="148"/>
      <c r="D28" s="148"/>
      <c r="E28" s="148"/>
    </row>
    <row r="29" spans="1:5" x14ac:dyDescent="0.4">
      <c r="B29" s="148"/>
      <c r="C29" s="148"/>
      <c r="D29" s="148"/>
      <c r="E29" s="148"/>
    </row>
    <row r="30" spans="1:5" x14ac:dyDescent="0.4">
      <c r="B30" s="148"/>
      <c r="C30" s="148"/>
      <c r="D30" s="148"/>
      <c r="E30" s="148"/>
    </row>
    <row r="31" spans="1:5" x14ac:dyDescent="0.4">
      <c r="B31" s="148"/>
      <c r="C31" s="148"/>
      <c r="D31" s="148"/>
      <c r="E31" s="148"/>
    </row>
    <row r="32" spans="1:5" x14ac:dyDescent="0.4">
      <c r="B32" s="148"/>
      <c r="C32" s="148"/>
      <c r="D32" s="148"/>
      <c r="E32" s="148"/>
    </row>
    <row r="33" spans="2:5" x14ac:dyDescent="0.4">
      <c r="B33" s="148"/>
      <c r="C33" s="148"/>
      <c r="D33" s="148"/>
      <c r="E33" s="148"/>
    </row>
    <row r="34" spans="2:5" x14ac:dyDescent="0.4">
      <c r="B34" s="148"/>
      <c r="C34" s="148"/>
      <c r="D34" s="148"/>
      <c r="E34" s="148"/>
    </row>
    <row r="35" spans="2:5" x14ac:dyDescent="0.4">
      <c r="B35" s="148"/>
      <c r="C35" s="148"/>
      <c r="D35" s="148"/>
      <c r="E35" s="148"/>
    </row>
    <row r="36" spans="2:5" x14ac:dyDescent="0.4">
      <c r="B36" s="148"/>
      <c r="C36" s="148"/>
      <c r="D36" s="148"/>
      <c r="E36" s="148"/>
    </row>
    <row r="37" spans="2:5" x14ac:dyDescent="0.4">
      <c r="B37" s="148"/>
      <c r="C37" s="148"/>
      <c r="D37" s="148"/>
      <c r="E37" s="148"/>
    </row>
    <row r="38" spans="2:5" x14ac:dyDescent="0.4">
      <c r="B38" s="148"/>
      <c r="C38" s="148"/>
      <c r="D38" s="148"/>
      <c r="E38" s="148"/>
    </row>
    <row r="39" spans="2:5" x14ac:dyDescent="0.4">
      <c r="B39" s="148"/>
      <c r="C39" s="148"/>
      <c r="D39" s="148"/>
      <c r="E39" s="148"/>
    </row>
    <row r="40" spans="2:5" x14ac:dyDescent="0.4">
      <c r="B40" s="148"/>
      <c r="C40" s="148"/>
      <c r="D40" s="148"/>
      <c r="E40" s="148"/>
    </row>
    <row r="41" spans="2:5" x14ac:dyDescent="0.4">
      <c r="B41" s="148"/>
      <c r="C41" s="148"/>
      <c r="D41" s="148"/>
      <c r="E41" s="148"/>
    </row>
    <row r="42" spans="2:5" x14ac:dyDescent="0.4">
      <c r="B42" s="148"/>
      <c r="C42" s="148"/>
      <c r="D42" s="148"/>
      <c r="E42" s="148"/>
    </row>
    <row r="43" spans="2:5" x14ac:dyDescent="0.4">
      <c r="B43" s="148"/>
      <c r="C43" s="148"/>
      <c r="D43" s="148"/>
      <c r="E43" s="148"/>
    </row>
    <row r="44" spans="2:5" x14ac:dyDescent="0.4">
      <c r="B44" s="148"/>
      <c r="C44" s="148"/>
      <c r="D44" s="148"/>
      <c r="E44" s="148"/>
    </row>
    <row r="45" spans="2:5" x14ac:dyDescent="0.4">
      <c r="B45" s="148"/>
      <c r="C45" s="148"/>
      <c r="D45" s="148"/>
      <c r="E45" s="148"/>
    </row>
    <row r="46" spans="2:5" x14ac:dyDescent="0.4">
      <c r="B46" s="148"/>
      <c r="C46" s="148"/>
      <c r="D46" s="148"/>
      <c r="E46" s="148"/>
    </row>
    <row r="47" spans="2:5" x14ac:dyDescent="0.4">
      <c r="B47" s="148"/>
      <c r="C47" s="148"/>
      <c r="D47" s="148"/>
      <c r="E47" s="148"/>
    </row>
    <row r="48" spans="2:5" x14ac:dyDescent="0.4">
      <c r="B48" s="148"/>
      <c r="C48" s="148"/>
      <c r="D48" s="148"/>
      <c r="E48" s="148"/>
    </row>
    <row r="49" spans="2:5" x14ac:dyDescent="0.4">
      <c r="B49" s="148"/>
      <c r="C49" s="148"/>
      <c r="D49" s="148"/>
      <c r="E49" s="148"/>
    </row>
    <row r="50" spans="2:5" x14ac:dyDescent="0.4">
      <c r="B50" s="148"/>
      <c r="C50" s="148"/>
      <c r="D50" s="148"/>
      <c r="E50" s="148"/>
    </row>
    <row r="51" spans="2:5" x14ac:dyDescent="0.4">
      <c r="B51" s="148"/>
      <c r="C51" s="148"/>
      <c r="D51" s="148"/>
      <c r="E51" s="148"/>
    </row>
    <row r="52" spans="2:5" x14ac:dyDescent="0.4">
      <c r="B52" s="148"/>
      <c r="C52" s="148"/>
      <c r="D52" s="148"/>
      <c r="E52" s="148"/>
    </row>
    <row r="53" spans="2:5" x14ac:dyDescent="0.4">
      <c r="B53" s="148"/>
      <c r="C53" s="148"/>
      <c r="D53" s="148"/>
      <c r="E53" s="148"/>
    </row>
    <row r="54" spans="2:5" x14ac:dyDescent="0.4">
      <c r="B54" s="148"/>
      <c r="C54" s="148"/>
      <c r="D54" s="148"/>
      <c r="E54" s="148"/>
    </row>
    <row r="55" spans="2:5" x14ac:dyDescent="0.4">
      <c r="B55" s="148"/>
      <c r="C55" s="148"/>
      <c r="D55" s="148"/>
      <c r="E55" s="148"/>
    </row>
    <row r="56" spans="2:5" x14ac:dyDescent="0.4">
      <c r="B56" s="148"/>
      <c r="C56" s="148"/>
      <c r="D56" s="148"/>
      <c r="E56" s="148"/>
    </row>
    <row r="57" spans="2:5" x14ac:dyDescent="0.4">
      <c r="B57" s="148"/>
      <c r="C57" s="148"/>
      <c r="D57" s="148"/>
      <c r="E57" s="148"/>
    </row>
    <row r="58" spans="2:5" x14ac:dyDescent="0.4">
      <c r="B58" s="148"/>
      <c r="C58" s="148"/>
      <c r="D58" s="148"/>
      <c r="E58" s="148"/>
    </row>
    <row r="59" spans="2:5" x14ac:dyDescent="0.4">
      <c r="B59" s="148"/>
      <c r="C59" s="148"/>
      <c r="D59" s="148"/>
      <c r="E59" s="148"/>
    </row>
    <row r="60" spans="2:5" x14ac:dyDescent="0.4">
      <c r="B60" s="148"/>
      <c r="C60" s="148"/>
      <c r="D60" s="148"/>
      <c r="E60" s="148"/>
    </row>
    <row r="61" spans="2:5" x14ac:dyDescent="0.4">
      <c r="B61" s="148"/>
      <c r="C61" s="148"/>
      <c r="D61" s="148"/>
      <c r="E61" s="148"/>
    </row>
    <row r="62" spans="2:5" x14ac:dyDescent="0.4">
      <c r="B62" s="148"/>
      <c r="C62" s="148"/>
      <c r="D62" s="148"/>
      <c r="E62" s="148"/>
    </row>
    <row r="63" spans="2:5" x14ac:dyDescent="0.4">
      <c r="B63" s="148"/>
      <c r="C63" s="148"/>
      <c r="D63" s="148"/>
      <c r="E63" s="148"/>
    </row>
    <row r="64" spans="2:5" x14ac:dyDescent="0.4">
      <c r="B64" s="148"/>
      <c r="C64" s="148"/>
      <c r="D64" s="148"/>
      <c r="E64" s="148"/>
    </row>
    <row r="65" spans="2:5" x14ac:dyDescent="0.4">
      <c r="B65" s="148"/>
      <c r="C65" s="148"/>
      <c r="D65" s="148"/>
      <c r="E65" s="148"/>
    </row>
    <row r="66" spans="2:5" x14ac:dyDescent="0.4">
      <c r="B66" s="148"/>
      <c r="C66" s="148"/>
      <c r="D66" s="148"/>
      <c r="E66" s="148"/>
    </row>
    <row r="67" spans="2:5" x14ac:dyDescent="0.4">
      <c r="B67" s="148"/>
      <c r="C67" s="148"/>
      <c r="D67" s="148"/>
      <c r="E67" s="148"/>
    </row>
    <row r="68" spans="2:5" x14ac:dyDescent="0.4">
      <c r="B68" s="148"/>
      <c r="C68" s="148"/>
      <c r="D68" s="148"/>
      <c r="E68" s="148"/>
    </row>
    <row r="69" spans="2:5" x14ac:dyDescent="0.4">
      <c r="B69" s="148"/>
      <c r="C69" s="148"/>
      <c r="D69" s="148"/>
      <c r="E69" s="148"/>
    </row>
    <row r="70" spans="2:5" x14ac:dyDescent="0.4">
      <c r="B70" s="148"/>
      <c r="C70" s="148"/>
      <c r="D70" s="148"/>
      <c r="E70" s="148"/>
    </row>
    <row r="71" spans="2:5" x14ac:dyDescent="0.4">
      <c r="B71" s="148"/>
      <c r="C71" s="148"/>
      <c r="D71" s="148"/>
      <c r="E71" s="148"/>
    </row>
    <row r="72" spans="2:5" x14ac:dyDescent="0.4">
      <c r="B72" s="148"/>
      <c r="C72" s="148"/>
      <c r="D72" s="148"/>
      <c r="E72" s="148"/>
    </row>
    <row r="73" spans="2:5" x14ac:dyDescent="0.4">
      <c r="B73" s="148"/>
      <c r="C73" s="148"/>
      <c r="D73" s="148"/>
      <c r="E73" s="148"/>
    </row>
    <row r="74" spans="2:5" x14ac:dyDescent="0.4">
      <c r="B74" s="148"/>
      <c r="C74" s="148"/>
      <c r="D74" s="148"/>
      <c r="E74" s="148"/>
    </row>
    <row r="75" spans="2:5" x14ac:dyDescent="0.4">
      <c r="B75" s="148"/>
      <c r="C75" s="148"/>
      <c r="D75" s="148"/>
      <c r="E75" s="148"/>
    </row>
    <row r="76" spans="2:5" x14ac:dyDescent="0.4">
      <c r="B76" s="148"/>
      <c r="C76" s="148"/>
      <c r="D76" s="148"/>
      <c r="E76" s="148"/>
    </row>
    <row r="77" spans="2:5" x14ac:dyDescent="0.4">
      <c r="B77" s="148"/>
      <c r="C77" s="148"/>
      <c r="D77" s="148"/>
      <c r="E77" s="148"/>
    </row>
    <row r="78" spans="2:5" x14ac:dyDescent="0.4">
      <c r="B78" s="148"/>
      <c r="C78" s="148"/>
      <c r="D78" s="148"/>
      <c r="E78" s="148"/>
    </row>
    <row r="79" spans="2:5" x14ac:dyDescent="0.4">
      <c r="B79" s="148"/>
      <c r="C79" s="148"/>
      <c r="D79" s="148"/>
      <c r="E79" s="148"/>
    </row>
    <row r="80" spans="2:5" x14ac:dyDescent="0.4">
      <c r="B80" s="148"/>
      <c r="C80" s="148"/>
      <c r="D80" s="148"/>
      <c r="E80" s="148"/>
    </row>
    <row r="81" spans="2:5" x14ac:dyDescent="0.4">
      <c r="B81" s="148"/>
      <c r="C81" s="148"/>
      <c r="D81" s="148"/>
      <c r="E81" s="148"/>
    </row>
    <row r="82" spans="2:5" x14ac:dyDescent="0.4">
      <c r="B82" s="148"/>
      <c r="C82" s="148"/>
      <c r="D82" s="148"/>
      <c r="E82" s="148"/>
    </row>
    <row r="83" spans="2:5" x14ac:dyDescent="0.4">
      <c r="B83" s="148"/>
      <c r="C83" s="148"/>
      <c r="D83" s="148"/>
      <c r="E83" s="148"/>
    </row>
    <row r="84" spans="2:5" x14ac:dyDescent="0.4">
      <c r="B84" s="148"/>
      <c r="C84" s="148"/>
      <c r="D84" s="148"/>
      <c r="E84" s="148"/>
    </row>
    <row r="85" spans="2:5" x14ac:dyDescent="0.4">
      <c r="B85" s="148"/>
      <c r="C85" s="148"/>
      <c r="D85" s="148"/>
      <c r="E85" s="148"/>
    </row>
    <row r="86" spans="2:5" x14ac:dyDescent="0.4">
      <c r="B86" s="148"/>
      <c r="C86" s="148"/>
      <c r="D86" s="148"/>
      <c r="E86" s="148"/>
    </row>
    <row r="87" spans="2:5" x14ac:dyDescent="0.4">
      <c r="B87" s="148"/>
      <c r="C87" s="148"/>
      <c r="D87" s="148"/>
      <c r="E87" s="148"/>
    </row>
    <row r="88" spans="2:5" x14ac:dyDescent="0.4">
      <c r="B88" s="148"/>
      <c r="C88" s="148"/>
      <c r="D88" s="148"/>
      <c r="E88" s="148"/>
    </row>
    <row r="89" spans="2:5" x14ac:dyDescent="0.4">
      <c r="B89" s="148"/>
      <c r="C89" s="148"/>
      <c r="D89" s="148"/>
      <c r="E89" s="148"/>
    </row>
    <row r="90" spans="2:5" x14ac:dyDescent="0.4">
      <c r="B90" s="148"/>
      <c r="C90" s="148"/>
      <c r="D90" s="148"/>
      <c r="E90" s="148"/>
    </row>
    <row r="91" spans="2:5" x14ac:dyDescent="0.4">
      <c r="B91" s="148"/>
      <c r="C91" s="148"/>
      <c r="D91" s="148"/>
      <c r="E91" s="148"/>
    </row>
    <row r="92" spans="2:5" x14ac:dyDescent="0.4">
      <c r="B92" s="148"/>
      <c r="C92" s="148"/>
      <c r="D92" s="148"/>
      <c r="E92" s="148"/>
    </row>
    <row r="93" spans="2:5" x14ac:dyDescent="0.4">
      <c r="B93" s="148"/>
      <c r="C93" s="148"/>
      <c r="D93" s="148"/>
      <c r="E93" s="148"/>
    </row>
    <row r="94" spans="2:5" x14ac:dyDescent="0.4">
      <c r="B94" s="148"/>
      <c r="C94" s="148"/>
      <c r="D94" s="148"/>
      <c r="E94" s="148"/>
    </row>
    <row r="95" spans="2:5" x14ac:dyDescent="0.4">
      <c r="B95" s="148"/>
      <c r="C95" s="148"/>
      <c r="D95" s="148"/>
      <c r="E95" s="148"/>
    </row>
    <row r="96" spans="2:5" x14ac:dyDescent="0.4">
      <c r="B96" s="148"/>
      <c r="C96" s="148"/>
      <c r="D96" s="148"/>
      <c r="E96" s="148"/>
    </row>
    <row r="97" spans="2:5" x14ac:dyDescent="0.4">
      <c r="B97" s="148"/>
      <c r="C97" s="148"/>
      <c r="D97" s="148"/>
      <c r="E97" s="148"/>
    </row>
    <row r="98" spans="2:5" x14ac:dyDescent="0.4">
      <c r="B98" s="148"/>
      <c r="C98" s="148"/>
      <c r="D98" s="148"/>
      <c r="E98" s="148"/>
    </row>
    <row r="99" spans="2:5" x14ac:dyDescent="0.4">
      <c r="B99" s="148"/>
      <c r="C99" s="148"/>
      <c r="D99" s="148"/>
      <c r="E99" s="148"/>
    </row>
    <row r="100" spans="2:5" x14ac:dyDescent="0.4">
      <c r="B100" s="148"/>
      <c r="C100" s="148"/>
      <c r="D100" s="148"/>
      <c r="E100" s="148"/>
    </row>
    <row r="101" spans="2:5" x14ac:dyDescent="0.4">
      <c r="B101" s="148"/>
      <c r="C101" s="148"/>
      <c r="D101" s="148"/>
      <c r="E101" s="148"/>
    </row>
    <row r="102" spans="2:5" x14ac:dyDescent="0.4">
      <c r="B102" s="148"/>
      <c r="C102" s="148"/>
      <c r="D102" s="148"/>
      <c r="E102" s="148"/>
    </row>
    <row r="103" spans="2:5" x14ac:dyDescent="0.4">
      <c r="B103" s="148"/>
      <c r="C103" s="148"/>
      <c r="D103" s="148"/>
      <c r="E103" s="148"/>
    </row>
    <row r="104" spans="2:5" x14ac:dyDescent="0.4">
      <c r="B104" s="148"/>
      <c r="C104" s="148"/>
      <c r="D104" s="148"/>
      <c r="E104" s="148"/>
    </row>
    <row r="105" spans="2:5" x14ac:dyDescent="0.4">
      <c r="B105" s="148"/>
      <c r="C105" s="148"/>
      <c r="D105" s="148"/>
      <c r="E105" s="148"/>
    </row>
    <row r="106" spans="2:5" x14ac:dyDescent="0.4">
      <c r="B106" s="148"/>
      <c r="C106" s="148"/>
      <c r="D106" s="148"/>
      <c r="E106" s="148"/>
    </row>
    <row r="107" spans="2:5" x14ac:dyDescent="0.4">
      <c r="B107" s="148"/>
      <c r="C107" s="148"/>
      <c r="D107" s="148"/>
      <c r="E107" s="148"/>
    </row>
    <row r="108" spans="2:5" x14ac:dyDescent="0.4">
      <c r="B108" s="148"/>
      <c r="C108" s="148"/>
      <c r="D108" s="148"/>
      <c r="E108" s="148"/>
    </row>
    <row r="109" spans="2:5" x14ac:dyDescent="0.4">
      <c r="B109" s="148"/>
      <c r="C109" s="148"/>
      <c r="D109" s="148"/>
      <c r="E109" s="148"/>
    </row>
    <row r="110" spans="2:5" x14ac:dyDescent="0.4">
      <c r="B110" s="148"/>
      <c r="C110" s="148"/>
      <c r="D110" s="148"/>
      <c r="E110" s="148"/>
    </row>
    <row r="111" spans="2:5" x14ac:dyDescent="0.4">
      <c r="B111" s="148"/>
      <c r="C111" s="148"/>
      <c r="D111" s="148"/>
      <c r="E111" s="148"/>
    </row>
    <row r="112" spans="2:5" x14ac:dyDescent="0.4">
      <c r="B112" s="148"/>
      <c r="C112" s="148"/>
      <c r="D112" s="148"/>
      <c r="E112" s="148"/>
    </row>
    <row r="113" spans="2:5" x14ac:dyDescent="0.4">
      <c r="B113" s="148"/>
      <c r="C113" s="148"/>
      <c r="D113" s="148"/>
      <c r="E113" s="148"/>
    </row>
    <row r="114" spans="2:5" x14ac:dyDescent="0.4">
      <c r="B114" s="148"/>
      <c r="C114" s="148"/>
      <c r="D114" s="148"/>
      <c r="E114" s="148"/>
    </row>
    <row r="115" spans="2:5" x14ac:dyDescent="0.4">
      <c r="B115" s="148"/>
      <c r="C115" s="148"/>
      <c r="D115" s="148"/>
      <c r="E115" s="148"/>
    </row>
    <row r="116" spans="2:5" x14ac:dyDescent="0.4">
      <c r="B116" s="148"/>
      <c r="C116" s="148"/>
      <c r="D116" s="148"/>
      <c r="E116" s="148"/>
    </row>
    <row r="117" spans="2:5" x14ac:dyDescent="0.4">
      <c r="B117" s="148"/>
      <c r="C117" s="148"/>
      <c r="D117" s="148"/>
      <c r="E117" s="148"/>
    </row>
    <row r="118" spans="2:5" x14ac:dyDescent="0.4">
      <c r="B118" s="148"/>
      <c r="C118" s="148"/>
      <c r="D118" s="148"/>
      <c r="E118" s="148"/>
    </row>
    <row r="119" spans="2:5" x14ac:dyDescent="0.4">
      <c r="B119" s="148"/>
      <c r="C119" s="148"/>
      <c r="D119" s="148"/>
      <c r="E119" s="148"/>
    </row>
    <row r="120" spans="2:5" x14ac:dyDescent="0.4">
      <c r="B120" s="148"/>
      <c r="C120" s="148"/>
      <c r="D120" s="148"/>
      <c r="E120" s="148"/>
    </row>
    <row r="121" spans="2:5" x14ac:dyDescent="0.4">
      <c r="B121" s="148"/>
      <c r="C121" s="148"/>
      <c r="D121" s="148"/>
      <c r="E121" s="148"/>
    </row>
    <row r="122" spans="2:5" x14ac:dyDescent="0.4">
      <c r="B122" s="148"/>
      <c r="C122" s="148"/>
      <c r="D122" s="148"/>
      <c r="E122" s="148"/>
    </row>
    <row r="123" spans="2:5" x14ac:dyDescent="0.4">
      <c r="B123" s="148"/>
      <c r="C123" s="148"/>
      <c r="D123" s="148"/>
      <c r="E123" s="148"/>
    </row>
    <row r="124" spans="2:5" x14ac:dyDescent="0.4">
      <c r="B124" s="148"/>
      <c r="C124" s="148"/>
      <c r="D124" s="148"/>
      <c r="E124" s="148"/>
    </row>
    <row r="125" spans="2:5" x14ac:dyDescent="0.4">
      <c r="B125" s="148"/>
      <c r="C125" s="148"/>
      <c r="D125" s="148"/>
      <c r="E125" s="148"/>
    </row>
    <row r="126" spans="2:5" x14ac:dyDescent="0.4">
      <c r="B126" s="148"/>
      <c r="C126" s="148"/>
      <c r="D126" s="148"/>
      <c r="E126" s="148"/>
    </row>
    <row r="127" spans="2:5" x14ac:dyDescent="0.4">
      <c r="B127" s="148"/>
      <c r="C127" s="148"/>
      <c r="D127" s="148"/>
      <c r="E127" s="148"/>
    </row>
    <row r="128" spans="2:5" x14ac:dyDescent="0.4">
      <c r="B128" s="148"/>
      <c r="C128" s="148"/>
      <c r="D128" s="148"/>
      <c r="E128" s="148"/>
    </row>
    <row r="129" spans="2:5" x14ac:dyDescent="0.4">
      <c r="B129" s="148"/>
      <c r="C129" s="148"/>
      <c r="D129" s="148"/>
      <c r="E129" s="148"/>
    </row>
    <row r="130" spans="2:5" x14ac:dyDescent="0.4">
      <c r="B130" s="148"/>
      <c r="C130" s="148"/>
      <c r="D130" s="148"/>
      <c r="E130" s="148"/>
    </row>
    <row r="131" spans="2:5" x14ac:dyDescent="0.4">
      <c r="B131" s="148"/>
      <c r="C131" s="148"/>
      <c r="D131" s="148"/>
      <c r="E131" s="148"/>
    </row>
    <row r="132" spans="2:5" x14ac:dyDescent="0.4">
      <c r="B132" s="148"/>
      <c r="C132" s="148"/>
      <c r="D132" s="148"/>
      <c r="E132" s="148"/>
    </row>
    <row r="133" spans="2:5" x14ac:dyDescent="0.4">
      <c r="B133" s="148"/>
      <c r="C133" s="148"/>
      <c r="D133" s="148"/>
      <c r="E133" s="148"/>
    </row>
    <row r="134" spans="2:5" x14ac:dyDescent="0.4">
      <c r="B134" s="148"/>
      <c r="C134" s="148"/>
      <c r="D134" s="148"/>
      <c r="E134" s="148"/>
    </row>
    <row r="135" spans="2:5" x14ac:dyDescent="0.4">
      <c r="B135" s="148"/>
      <c r="C135" s="148"/>
      <c r="D135" s="148"/>
      <c r="E135" s="148"/>
    </row>
    <row r="136" spans="2:5" x14ac:dyDescent="0.4">
      <c r="B136" s="148"/>
      <c r="C136" s="148"/>
      <c r="D136" s="148"/>
      <c r="E136" s="148"/>
    </row>
    <row r="137" spans="2:5" x14ac:dyDescent="0.4">
      <c r="B137" s="148"/>
      <c r="C137" s="148"/>
      <c r="D137" s="148"/>
      <c r="E137" s="148"/>
    </row>
    <row r="138" spans="2:5" x14ac:dyDescent="0.4">
      <c r="B138" s="148"/>
      <c r="C138" s="148"/>
      <c r="D138" s="148"/>
      <c r="E138" s="148"/>
    </row>
    <row r="139" spans="2:5" x14ac:dyDescent="0.4">
      <c r="B139" s="148"/>
      <c r="C139" s="148"/>
      <c r="D139" s="148"/>
      <c r="E139" s="148"/>
    </row>
    <row r="140" spans="2:5" x14ac:dyDescent="0.4">
      <c r="B140" s="148"/>
      <c r="C140" s="148"/>
      <c r="D140" s="148"/>
      <c r="E140" s="148"/>
    </row>
  </sheetData>
  <mergeCells count="4">
    <mergeCell ref="A15:D15"/>
    <mergeCell ref="A19:D19"/>
    <mergeCell ref="A1:E1"/>
    <mergeCell ref="A14:D14"/>
  </mergeCells>
  <phoneticPr fontId="3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zoomScale="120" zoomScaleNormal="120" workbookViewId="0">
      <selection activeCell="E35" sqref="E35"/>
    </sheetView>
  </sheetViews>
  <sheetFormatPr baseColWidth="10" defaultColWidth="12.53515625" defaultRowHeight="14.6" x14ac:dyDescent="0.4"/>
  <cols>
    <col min="1" max="1" width="24.69140625" style="90" customWidth="1"/>
    <col min="2" max="2" width="6.15234375" style="143" customWidth="1"/>
    <col min="3" max="3" width="7" style="143" customWidth="1"/>
    <col min="4" max="4" width="7.3828125" style="143" customWidth="1"/>
    <col min="5" max="5" width="10.15234375" style="143" customWidth="1"/>
    <col min="6" max="6" width="13" style="90" customWidth="1"/>
    <col min="7" max="16384" width="12.53515625" style="90"/>
  </cols>
  <sheetData>
    <row r="1" spans="1:5" ht="19.2" customHeight="1" x14ac:dyDescent="0.5">
      <c r="A1" s="409" t="s">
        <v>87</v>
      </c>
      <c r="B1" s="410"/>
      <c r="C1" s="410"/>
      <c r="D1" s="410"/>
      <c r="E1" s="411"/>
    </row>
    <row r="2" spans="1:5" s="121" customFormat="1" ht="13.2" customHeight="1" x14ac:dyDescent="0.3">
      <c r="A2" s="149" t="s">
        <v>55</v>
      </c>
      <c r="B2" s="150" t="s">
        <v>3</v>
      </c>
      <c r="C2" s="150" t="s">
        <v>2</v>
      </c>
      <c r="D2" s="150" t="s">
        <v>26</v>
      </c>
      <c r="E2" s="150" t="s">
        <v>1</v>
      </c>
    </row>
    <row r="3" spans="1:5" ht="13.2" customHeight="1" x14ac:dyDescent="0.4">
      <c r="A3" s="152" t="s">
        <v>153</v>
      </c>
      <c r="B3" s="153" t="s">
        <v>88</v>
      </c>
      <c r="C3" s="154">
        <v>60</v>
      </c>
      <c r="D3" s="182">
        <v>300</v>
      </c>
      <c r="E3" s="187">
        <f>C3*D3</f>
        <v>18000</v>
      </c>
    </row>
    <row r="4" spans="1:5" ht="13.2" customHeight="1" x14ac:dyDescent="0.4">
      <c r="A4" s="157" t="s">
        <v>4</v>
      </c>
      <c r="B4" s="158"/>
      <c r="C4" s="158"/>
      <c r="D4" s="159"/>
      <c r="E4" s="188">
        <f>SUM(E3:E3)</f>
        <v>18000</v>
      </c>
    </row>
    <row r="5" spans="1:5" ht="13.2" customHeight="1" x14ac:dyDescent="0.4">
      <c r="A5" s="160" t="s">
        <v>68</v>
      </c>
      <c r="B5" s="161"/>
      <c r="C5" s="162"/>
      <c r="D5" s="163"/>
      <c r="E5" s="189">
        <v>60</v>
      </c>
    </row>
    <row r="6" spans="1:5" ht="13.2" customHeight="1" x14ac:dyDescent="0.4">
      <c r="A6" s="160" t="s">
        <v>69</v>
      </c>
      <c r="B6" s="161"/>
      <c r="C6" s="162"/>
      <c r="D6" s="163"/>
      <c r="E6" s="189">
        <v>592</v>
      </c>
    </row>
    <row r="7" spans="1:5" ht="13.2" customHeight="1" x14ac:dyDescent="0.4">
      <c r="A7" s="160" t="s">
        <v>89</v>
      </c>
      <c r="B7" s="161"/>
      <c r="C7" s="162"/>
      <c r="D7" s="163"/>
      <c r="E7" s="189">
        <v>55</v>
      </c>
    </row>
    <row r="8" spans="1:5" ht="13.2" customHeight="1" x14ac:dyDescent="0.4">
      <c r="A8" s="160" t="s">
        <v>90</v>
      </c>
      <c r="B8" s="161"/>
      <c r="C8" s="162"/>
      <c r="D8" s="163"/>
      <c r="E8" s="189">
        <v>57</v>
      </c>
    </row>
    <row r="9" spans="1:5" ht="13.2" customHeight="1" x14ac:dyDescent="0.4">
      <c r="A9" s="160" t="s">
        <v>91</v>
      </c>
      <c r="B9" s="161"/>
      <c r="C9" s="162"/>
      <c r="D9" s="163"/>
      <c r="E9" s="189">
        <v>20</v>
      </c>
    </row>
    <row r="10" spans="1:5" ht="13.2" customHeight="1" x14ac:dyDescent="0.4">
      <c r="A10" s="160" t="s">
        <v>14</v>
      </c>
      <c r="B10" s="161"/>
      <c r="C10" s="162"/>
      <c r="D10" s="163"/>
      <c r="E10" s="189">
        <v>24</v>
      </c>
    </row>
    <row r="11" spans="1:5" ht="13.2" customHeight="1" x14ac:dyDescent="0.4">
      <c r="A11" s="160" t="s">
        <v>28</v>
      </c>
      <c r="B11" s="161"/>
      <c r="C11" s="162"/>
      <c r="D11" s="163"/>
      <c r="E11" s="189">
        <v>987</v>
      </c>
    </row>
    <row r="12" spans="1:5" ht="13.2" customHeight="1" x14ac:dyDescent="0.4">
      <c r="A12" s="160" t="s">
        <v>80</v>
      </c>
      <c r="B12" s="161"/>
      <c r="C12" s="162"/>
      <c r="D12" s="163"/>
      <c r="E12" s="189">
        <v>399</v>
      </c>
    </row>
    <row r="13" spans="1:5" ht="13.2" customHeight="1" x14ac:dyDescent="0.4">
      <c r="A13" s="160" t="s">
        <v>92</v>
      </c>
      <c r="B13" s="161"/>
      <c r="C13" s="162"/>
      <c r="D13" s="163"/>
      <c r="E13" s="189">
        <v>34</v>
      </c>
    </row>
    <row r="14" spans="1:5" ht="13.2" customHeight="1" x14ac:dyDescent="0.4">
      <c r="A14" s="160" t="s">
        <v>84</v>
      </c>
      <c r="B14" s="161"/>
      <c r="C14" s="162"/>
      <c r="D14" s="163"/>
      <c r="E14" s="189">
        <v>258</v>
      </c>
    </row>
    <row r="15" spans="1:5" ht="13.2" customHeight="1" x14ac:dyDescent="0.4">
      <c r="A15" s="160" t="s">
        <v>93</v>
      </c>
      <c r="B15" s="161"/>
      <c r="C15" s="162"/>
      <c r="D15" s="163"/>
      <c r="E15" s="189">
        <v>150</v>
      </c>
    </row>
    <row r="16" spans="1:5" ht="13.2" customHeight="1" x14ac:dyDescent="0.4">
      <c r="A16" s="160" t="s">
        <v>94</v>
      </c>
      <c r="B16" s="161"/>
      <c r="C16" s="162"/>
      <c r="D16" s="163"/>
      <c r="E16" s="189">
        <v>746</v>
      </c>
    </row>
    <row r="17" spans="1:5" ht="13.2" customHeight="1" x14ac:dyDescent="0.4">
      <c r="A17" s="160" t="s">
        <v>95</v>
      </c>
      <c r="B17" s="161"/>
      <c r="C17" s="162"/>
      <c r="D17" s="163"/>
      <c r="E17" s="189">
        <v>53</v>
      </c>
    </row>
    <row r="18" spans="1:5" ht="13.2" customHeight="1" x14ac:dyDescent="0.4">
      <c r="A18" s="160" t="s">
        <v>96</v>
      </c>
      <c r="B18" s="161"/>
      <c r="C18" s="162"/>
      <c r="D18" s="163"/>
      <c r="E18" s="189">
        <v>2950</v>
      </c>
    </row>
    <row r="19" spans="1:5" ht="13.2" customHeight="1" x14ac:dyDescent="0.4">
      <c r="A19" s="160" t="s">
        <v>97</v>
      </c>
      <c r="B19" s="161"/>
      <c r="C19" s="162"/>
      <c r="D19" s="163"/>
      <c r="E19" s="189">
        <v>154</v>
      </c>
    </row>
    <row r="20" spans="1:5" ht="13.2" customHeight="1" x14ac:dyDescent="0.4">
      <c r="A20" s="160" t="s">
        <v>98</v>
      </c>
      <c r="B20" s="161"/>
      <c r="C20" s="162"/>
      <c r="D20" s="163"/>
      <c r="E20" s="189">
        <v>1588</v>
      </c>
    </row>
    <row r="21" spans="1:5" ht="13.2" customHeight="1" x14ac:dyDescent="0.4">
      <c r="A21" s="160" t="s">
        <v>99</v>
      </c>
      <c r="B21" s="161"/>
      <c r="C21" s="162"/>
      <c r="D21" s="163"/>
      <c r="E21" s="189">
        <v>80</v>
      </c>
    </row>
    <row r="22" spans="1:5" ht="13.2" customHeight="1" x14ac:dyDescent="0.4">
      <c r="A22" s="160" t="s">
        <v>100</v>
      </c>
      <c r="B22" s="161"/>
      <c r="C22" s="162"/>
      <c r="D22" s="163"/>
      <c r="E22" s="189">
        <v>1221</v>
      </c>
    </row>
    <row r="23" spans="1:5" ht="13.2" customHeight="1" x14ac:dyDescent="0.4">
      <c r="A23" s="407" t="s">
        <v>18</v>
      </c>
      <c r="B23" s="408"/>
      <c r="C23" s="408"/>
      <c r="D23" s="408"/>
      <c r="E23" s="191">
        <f>SUM(E5:E22)</f>
        <v>9428</v>
      </c>
    </row>
    <row r="24" spans="1:5" s="132" customFormat="1" ht="13.2" customHeight="1" x14ac:dyDescent="0.45">
      <c r="A24" s="402" t="s">
        <v>65</v>
      </c>
      <c r="B24" s="403"/>
      <c r="C24" s="403"/>
      <c r="D24" s="403"/>
      <c r="E24" s="192">
        <f>E4-E23</f>
        <v>8572</v>
      </c>
    </row>
    <row r="25" spans="1:5" s="132" customFormat="1" ht="13.2" customHeight="1" x14ac:dyDescent="0.45">
      <c r="A25" s="160" t="s">
        <v>240</v>
      </c>
      <c r="B25" s="169"/>
      <c r="C25" s="169"/>
      <c r="D25" s="169"/>
      <c r="E25" s="190">
        <v>709</v>
      </c>
    </row>
    <row r="26" spans="1:5" s="132" customFormat="1" ht="13.2" customHeight="1" x14ac:dyDescent="0.45">
      <c r="A26" s="160" t="s">
        <v>247</v>
      </c>
      <c r="B26" s="169"/>
      <c r="C26" s="169"/>
      <c r="D26" s="169"/>
      <c r="E26" s="190">
        <v>319</v>
      </c>
    </row>
    <row r="27" spans="1:5" s="132" customFormat="1" ht="13.2" customHeight="1" x14ac:dyDescent="0.45">
      <c r="A27" s="402" t="s">
        <v>243</v>
      </c>
      <c r="B27" s="403"/>
      <c r="C27" s="403"/>
      <c r="D27" s="403"/>
      <c r="E27" s="192">
        <f>+E24-SUM(E25:E26)</f>
        <v>7544</v>
      </c>
    </row>
    <row r="28" spans="1:5" ht="13.2" customHeight="1" x14ac:dyDescent="0.4">
      <c r="A28" s="166" t="s">
        <v>19</v>
      </c>
      <c r="B28" s="167"/>
      <c r="C28" s="167"/>
      <c r="D28" s="167"/>
      <c r="E28" s="168"/>
    </row>
    <row r="29" spans="1:5" ht="13.2" customHeight="1" x14ac:dyDescent="0.4">
      <c r="A29" s="169" t="s">
        <v>85</v>
      </c>
      <c r="B29" s="169"/>
      <c r="C29" s="169"/>
      <c r="D29" s="169"/>
      <c r="E29" s="170">
        <v>1</v>
      </c>
    </row>
    <row r="30" spans="1:5" ht="13.2" customHeight="1" x14ac:dyDescent="0.4">
      <c r="A30" s="169" t="s">
        <v>101</v>
      </c>
      <c r="B30" s="169"/>
      <c r="C30" s="169"/>
      <c r="D30" s="169"/>
      <c r="E30" s="170"/>
    </row>
    <row r="31" spans="1:5" ht="13.2" customHeight="1" x14ac:dyDescent="0.4">
      <c r="A31" s="169" t="s">
        <v>102</v>
      </c>
      <c r="B31" s="169"/>
      <c r="C31" s="169"/>
      <c r="D31" s="169"/>
      <c r="E31" s="170"/>
    </row>
    <row r="32" spans="1:5" ht="13.2" customHeight="1" x14ac:dyDescent="0.4">
      <c r="A32" s="171" t="s">
        <v>86</v>
      </c>
      <c r="B32" s="171"/>
      <c r="C32" s="171"/>
      <c r="D32" s="171"/>
      <c r="E32" s="172">
        <v>600</v>
      </c>
    </row>
    <row r="33" spans="1:5" ht="13.2" customHeight="1" x14ac:dyDescent="0.4">
      <c r="A33" s="173" t="s">
        <v>71</v>
      </c>
      <c r="B33" s="169"/>
      <c r="C33" s="169"/>
      <c r="D33" s="169"/>
      <c r="E33" s="174"/>
    </row>
    <row r="34" spans="1:5" ht="13.2" customHeight="1" x14ac:dyDescent="0.4">
      <c r="A34" s="169" t="s">
        <v>244</v>
      </c>
      <c r="B34" s="169"/>
      <c r="C34" s="169"/>
      <c r="D34" s="169"/>
      <c r="E34" s="181">
        <f>+E27</f>
        <v>7544</v>
      </c>
    </row>
    <row r="35" spans="1:5" ht="13.2" customHeight="1" x14ac:dyDescent="0.4">
      <c r="A35" s="171" t="s">
        <v>245</v>
      </c>
      <c r="B35" s="171"/>
      <c r="C35" s="171"/>
      <c r="D35" s="171"/>
      <c r="E35" s="175">
        <f>+E27/E32</f>
        <v>12.573333333333334</v>
      </c>
    </row>
    <row r="36" spans="1:5" x14ac:dyDescent="0.4">
      <c r="B36" s="90"/>
      <c r="C36" s="90"/>
      <c r="D36" s="90"/>
      <c r="E36" s="90"/>
    </row>
    <row r="37" spans="1:5" x14ac:dyDescent="0.4">
      <c r="B37" s="90"/>
      <c r="C37" s="90"/>
      <c r="D37" s="90"/>
      <c r="E37" s="90"/>
    </row>
    <row r="38" spans="1:5" x14ac:dyDescent="0.4">
      <c r="B38" s="90"/>
      <c r="C38" s="90"/>
      <c r="D38" s="90"/>
      <c r="E38" s="90"/>
    </row>
    <row r="39" spans="1:5" x14ac:dyDescent="0.4">
      <c r="B39" s="90"/>
      <c r="C39" s="90"/>
      <c r="D39" s="90"/>
      <c r="E39" s="90"/>
    </row>
    <row r="40" spans="1:5" x14ac:dyDescent="0.4">
      <c r="B40" s="142"/>
      <c r="C40" s="90"/>
      <c r="D40" s="90"/>
      <c r="E40" s="90"/>
    </row>
    <row r="41" spans="1:5" x14ac:dyDescent="0.4">
      <c r="B41" s="90"/>
      <c r="C41" s="90"/>
      <c r="D41" s="90"/>
      <c r="E41" s="90"/>
    </row>
    <row r="42" spans="1:5" x14ac:dyDescent="0.4">
      <c r="B42" s="90"/>
      <c r="C42" s="90"/>
      <c r="D42" s="90"/>
      <c r="E42" s="90"/>
    </row>
    <row r="43" spans="1:5" x14ac:dyDescent="0.4">
      <c r="B43" s="90"/>
      <c r="C43" s="90"/>
      <c r="D43" s="90"/>
      <c r="E43" s="90"/>
    </row>
    <row r="44" spans="1:5" x14ac:dyDescent="0.4">
      <c r="B44" s="90"/>
      <c r="C44" s="90"/>
      <c r="D44" s="90"/>
      <c r="E44" s="90"/>
    </row>
    <row r="45" spans="1:5" x14ac:dyDescent="0.4">
      <c r="B45" s="90"/>
      <c r="C45" s="90"/>
      <c r="D45" s="90"/>
      <c r="E45" s="90"/>
    </row>
    <row r="46" spans="1:5" x14ac:dyDescent="0.4">
      <c r="B46" s="90"/>
      <c r="C46" s="90"/>
      <c r="D46" s="90"/>
      <c r="E46" s="90"/>
    </row>
    <row r="47" spans="1:5" x14ac:dyDescent="0.4">
      <c r="B47" s="90"/>
      <c r="C47" s="90"/>
      <c r="D47" s="90"/>
      <c r="E47" s="90"/>
    </row>
    <row r="48" spans="1:5" x14ac:dyDescent="0.4">
      <c r="B48" s="90"/>
      <c r="C48" s="90"/>
      <c r="D48" s="90"/>
      <c r="E48" s="90"/>
    </row>
    <row r="49" spans="2:5" x14ac:dyDescent="0.4">
      <c r="B49" s="90"/>
      <c r="C49" s="90"/>
      <c r="D49" s="90"/>
      <c r="E49" s="90"/>
    </row>
    <row r="50" spans="2:5" x14ac:dyDescent="0.4">
      <c r="B50" s="90"/>
      <c r="C50" s="90"/>
      <c r="D50" s="90"/>
      <c r="E50" s="90"/>
    </row>
    <row r="51" spans="2:5" x14ac:dyDescent="0.4">
      <c r="B51" s="90"/>
      <c r="C51" s="90"/>
      <c r="D51" s="90"/>
      <c r="E51" s="90"/>
    </row>
    <row r="52" spans="2:5" x14ac:dyDescent="0.4">
      <c r="B52" s="90"/>
      <c r="C52" s="90"/>
      <c r="D52" s="90"/>
      <c r="E52" s="90"/>
    </row>
    <row r="53" spans="2:5" x14ac:dyDescent="0.4">
      <c r="B53" s="90"/>
      <c r="C53" s="90"/>
      <c r="D53" s="90"/>
      <c r="E53" s="90"/>
    </row>
    <row r="54" spans="2:5" x14ac:dyDescent="0.4">
      <c r="B54" s="90"/>
      <c r="C54" s="90"/>
      <c r="D54" s="90"/>
      <c r="E54" s="90"/>
    </row>
    <row r="55" spans="2:5" x14ac:dyDescent="0.4">
      <c r="B55" s="90"/>
      <c r="C55" s="90"/>
      <c r="D55" s="90"/>
      <c r="E55" s="90"/>
    </row>
    <row r="56" spans="2:5" x14ac:dyDescent="0.4">
      <c r="B56" s="90"/>
      <c r="C56" s="90"/>
      <c r="D56" s="90"/>
      <c r="E56" s="90"/>
    </row>
    <row r="57" spans="2:5" x14ac:dyDescent="0.4">
      <c r="B57" s="90"/>
      <c r="C57" s="90"/>
      <c r="D57" s="90"/>
      <c r="E57" s="90"/>
    </row>
    <row r="58" spans="2:5" x14ac:dyDescent="0.4">
      <c r="B58" s="90"/>
      <c r="C58" s="90"/>
      <c r="D58" s="90"/>
      <c r="E58" s="90"/>
    </row>
    <row r="59" spans="2:5" x14ac:dyDescent="0.4">
      <c r="B59" s="90"/>
      <c r="C59" s="90"/>
      <c r="D59" s="90"/>
      <c r="E59" s="90"/>
    </row>
    <row r="60" spans="2:5" x14ac:dyDescent="0.4">
      <c r="B60" s="90"/>
      <c r="C60" s="90"/>
      <c r="D60" s="90"/>
      <c r="E60" s="90"/>
    </row>
    <row r="61" spans="2:5" x14ac:dyDescent="0.4">
      <c r="B61" s="90"/>
      <c r="C61" s="90"/>
      <c r="D61" s="90"/>
      <c r="E61" s="90"/>
    </row>
    <row r="62" spans="2:5" x14ac:dyDescent="0.4">
      <c r="B62" s="90"/>
      <c r="C62" s="90"/>
      <c r="D62" s="90"/>
      <c r="E62" s="90"/>
    </row>
    <row r="63" spans="2:5" x14ac:dyDescent="0.4">
      <c r="B63" s="90"/>
      <c r="C63" s="90"/>
      <c r="D63" s="90"/>
      <c r="E63" s="90"/>
    </row>
    <row r="64" spans="2:5" x14ac:dyDescent="0.4">
      <c r="B64" s="90"/>
      <c r="C64" s="90"/>
      <c r="D64" s="90"/>
      <c r="E64" s="90"/>
    </row>
    <row r="65" spans="2:5" x14ac:dyDescent="0.4">
      <c r="B65" s="90"/>
      <c r="C65" s="90"/>
      <c r="D65" s="90"/>
      <c r="E65" s="90"/>
    </row>
    <row r="66" spans="2:5" x14ac:dyDescent="0.4">
      <c r="B66" s="90"/>
      <c r="C66" s="90"/>
      <c r="D66" s="90"/>
      <c r="E66" s="90"/>
    </row>
    <row r="67" spans="2:5" x14ac:dyDescent="0.4">
      <c r="B67" s="90"/>
      <c r="C67" s="90"/>
      <c r="D67" s="90"/>
      <c r="E67" s="90"/>
    </row>
    <row r="68" spans="2:5" x14ac:dyDescent="0.4">
      <c r="B68" s="90"/>
      <c r="C68" s="90"/>
      <c r="D68" s="90"/>
      <c r="E68" s="90"/>
    </row>
    <row r="69" spans="2:5" x14ac:dyDescent="0.4">
      <c r="B69" s="90"/>
      <c r="C69" s="90"/>
      <c r="D69" s="90"/>
      <c r="E69" s="90"/>
    </row>
    <row r="70" spans="2:5" x14ac:dyDescent="0.4">
      <c r="B70" s="90"/>
      <c r="C70" s="90"/>
      <c r="D70" s="90"/>
      <c r="E70" s="90"/>
    </row>
    <row r="71" spans="2:5" x14ac:dyDescent="0.4">
      <c r="B71" s="90"/>
      <c r="C71" s="90"/>
      <c r="D71" s="90"/>
      <c r="E71" s="90"/>
    </row>
    <row r="72" spans="2:5" x14ac:dyDescent="0.4">
      <c r="B72" s="90"/>
      <c r="C72" s="90"/>
      <c r="D72" s="90"/>
      <c r="E72" s="90"/>
    </row>
    <row r="73" spans="2:5" x14ac:dyDescent="0.4">
      <c r="B73" s="90"/>
      <c r="C73" s="90"/>
      <c r="D73" s="90"/>
      <c r="E73" s="90"/>
    </row>
    <row r="74" spans="2:5" x14ac:dyDescent="0.4">
      <c r="B74" s="90"/>
      <c r="C74" s="90"/>
      <c r="D74" s="90"/>
      <c r="E74" s="90"/>
    </row>
    <row r="75" spans="2:5" x14ac:dyDescent="0.4">
      <c r="B75" s="90"/>
      <c r="C75" s="90"/>
      <c r="D75" s="90"/>
      <c r="E75" s="90"/>
    </row>
    <row r="76" spans="2:5" x14ac:dyDescent="0.4">
      <c r="B76" s="90"/>
      <c r="C76" s="90"/>
      <c r="D76" s="90"/>
      <c r="E76" s="90"/>
    </row>
    <row r="77" spans="2:5" x14ac:dyDescent="0.4">
      <c r="B77" s="90"/>
      <c r="C77" s="90"/>
      <c r="D77" s="90"/>
      <c r="E77" s="90"/>
    </row>
    <row r="78" spans="2:5" x14ac:dyDescent="0.4">
      <c r="B78" s="90"/>
      <c r="C78" s="90"/>
      <c r="D78" s="90"/>
      <c r="E78" s="90"/>
    </row>
    <row r="79" spans="2:5" x14ac:dyDescent="0.4">
      <c r="B79" s="90"/>
      <c r="C79" s="90"/>
      <c r="D79" s="90"/>
      <c r="E79" s="90"/>
    </row>
    <row r="80" spans="2:5" x14ac:dyDescent="0.4">
      <c r="B80" s="90"/>
      <c r="C80" s="90"/>
      <c r="D80" s="90"/>
      <c r="E80" s="90"/>
    </row>
    <row r="81" spans="2:5" x14ac:dyDescent="0.4">
      <c r="B81" s="90"/>
      <c r="C81" s="90"/>
      <c r="D81" s="90"/>
      <c r="E81" s="90"/>
    </row>
    <row r="82" spans="2:5" x14ac:dyDescent="0.4">
      <c r="B82" s="90"/>
      <c r="C82" s="90"/>
      <c r="D82" s="90"/>
      <c r="E82" s="90"/>
    </row>
    <row r="83" spans="2:5" x14ac:dyDescent="0.4">
      <c r="B83" s="90"/>
      <c r="C83" s="90"/>
      <c r="D83" s="90"/>
      <c r="E83" s="90"/>
    </row>
    <row r="84" spans="2:5" x14ac:dyDescent="0.4">
      <c r="B84" s="90"/>
      <c r="C84" s="90"/>
      <c r="D84" s="90"/>
      <c r="E84" s="90"/>
    </row>
    <row r="85" spans="2:5" x14ac:dyDescent="0.4">
      <c r="B85" s="90"/>
      <c r="C85" s="90"/>
      <c r="D85" s="90"/>
      <c r="E85" s="90"/>
    </row>
    <row r="86" spans="2:5" x14ac:dyDescent="0.4">
      <c r="B86" s="90"/>
      <c r="C86" s="90"/>
      <c r="D86" s="90"/>
      <c r="E86" s="90"/>
    </row>
    <row r="87" spans="2:5" x14ac:dyDescent="0.4">
      <c r="B87" s="90"/>
      <c r="C87" s="90"/>
      <c r="D87" s="90"/>
      <c r="E87" s="90"/>
    </row>
    <row r="88" spans="2:5" x14ac:dyDescent="0.4">
      <c r="B88" s="90"/>
      <c r="C88" s="90"/>
      <c r="D88" s="90"/>
      <c r="E88" s="90"/>
    </row>
    <row r="89" spans="2:5" x14ac:dyDescent="0.4">
      <c r="B89" s="90"/>
      <c r="C89" s="90"/>
      <c r="D89" s="90"/>
      <c r="E89" s="90"/>
    </row>
    <row r="90" spans="2:5" x14ac:dyDescent="0.4">
      <c r="B90" s="90"/>
      <c r="C90" s="90"/>
      <c r="D90" s="90"/>
      <c r="E90" s="90"/>
    </row>
    <row r="91" spans="2:5" x14ac:dyDescent="0.4">
      <c r="B91" s="90"/>
      <c r="C91" s="90"/>
      <c r="D91" s="90"/>
      <c r="E91" s="90"/>
    </row>
    <row r="92" spans="2:5" x14ac:dyDescent="0.4">
      <c r="B92" s="90"/>
      <c r="C92" s="90"/>
      <c r="D92" s="90"/>
      <c r="E92" s="90"/>
    </row>
    <row r="93" spans="2:5" x14ac:dyDescent="0.4">
      <c r="B93" s="90"/>
      <c r="C93" s="90"/>
      <c r="D93" s="90"/>
      <c r="E93" s="90"/>
    </row>
    <row r="94" spans="2:5" x14ac:dyDescent="0.4">
      <c r="B94" s="90"/>
      <c r="C94" s="90"/>
      <c r="D94" s="90"/>
      <c r="E94" s="90"/>
    </row>
    <row r="95" spans="2:5" x14ac:dyDescent="0.4">
      <c r="B95" s="90"/>
      <c r="C95" s="90"/>
      <c r="D95" s="90"/>
      <c r="E95" s="90"/>
    </row>
    <row r="96" spans="2:5" x14ac:dyDescent="0.4">
      <c r="B96" s="90"/>
      <c r="C96" s="90"/>
      <c r="D96" s="90"/>
      <c r="E96" s="90"/>
    </row>
    <row r="97" spans="2:5" x14ac:dyDescent="0.4">
      <c r="B97" s="90"/>
      <c r="C97" s="90"/>
      <c r="D97" s="90"/>
      <c r="E97" s="90"/>
    </row>
    <row r="98" spans="2:5" x14ac:dyDescent="0.4">
      <c r="B98" s="90"/>
      <c r="C98" s="90"/>
      <c r="D98" s="90"/>
      <c r="E98" s="90"/>
    </row>
    <row r="99" spans="2:5" x14ac:dyDescent="0.4">
      <c r="B99" s="90"/>
      <c r="C99" s="90"/>
      <c r="D99" s="90"/>
      <c r="E99" s="90"/>
    </row>
    <row r="100" spans="2:5" x14ac:dyDescent="0.4">
      <c r="B100" s="90"/>
      <c r="C100" s="90"/>
      <c r="D100" s="90"/>
      <c r="E100" s="90"/>
    </row>
    <row r="101" spans="2:5" x14ac:dyDescent="0.4">
      <c r="B101" s="90"/>
      <c r="C101" s="90"/>
      <c r="D101" s="90"/>
      <c r="E101" s="90"/>
    </row>
    <row r="102" spans="2:5" x14ac:dyDescent="0.4">
      <c r="B102" s="90"/>
      <c r="C102" s="90"/>
      <c r="D102" s="90"/>
      <c r="E102" s="90"/>
    </row>
    <row r="103" spans="2:5" x14ac:dyDescent="0.4">
      <c r="B103" s="90"/>
      <c r="C103" s="90"/>
      <c r="D103" s="90"/>
      <c r="E103" s="90"/>
    </row>
    <row r="104" spans="2:5" x14ac:dyDescent="0.4">
      <c r="B104" s="90"/>
      <c r="C104" s="90"/>
      <c r="D104" s="90"/>
      <c r="E104" s="90"/>
    </row>
    <row r="105" spans="2:5" x14ac:dyDescent="0.4">
      <c r="B105" s="90"/>
      <c r="C105" s="90"/>
      <c r="D105" s="90"/>
      <c r="E105" s="90"/>
    </row>
    <row r="106" spans="2:5" x14ac:dyDescent="0.4">
      <c r="B106" s="90"/>
      <c r="C106" s="90"/>
      <c r="D106" s="90"/>
      <c r="E106" s="90"/>
    </row>
    <row r="107" spans="2:5" x14ac:dyDescent="0.4">
      <c r="B107" s="90"/>
      <c r="C107" s="90"/>
      <c r="D107" s="90"/>
      <c r="E107" s="90"/>
    </row>
    <row r="108" spans="2:5" x14ac:dyDescent="0.4">
      <c r="B108" s="90"/>
      <c r="C108" s="90"/>
      <c r="D108" s="90"/>
      <c r="E108" s="90"/>
    </row>
    <row r="109" spans="2:5" x14ac:dyDescent="0.4">
      <c r="B109" s="90"/>
      <c r="C109" s="90"/>
      <c r="D109" s="90"/>
      <c r="E109" s="90"/>
    </row>
    <row r="110" spans="2:5" x14ac:dyDescent="0.4">
      <c r="B110" s="90"/>
      <c r="C110" s="90"/>
      <c r="D110" s="90"/>
      <c r="E110" s="90"/>
    </row>
    <row r="111" spans="2:5" x14ac:dyDescent="0.4">
      <c r="B111" s="90"/>
      <c r="C111" s="90"/>
      <c r="D111" s="90"/>
      <c r="E111" s="90"/>
    </row>
    <row r="112" spans="2:5" x14ac:dyDescent="0.4">
      <c r="B112" s="90"/>
      <c r="C112" s="90"/>
      <c r="D112" s="90"/>
      <c r="E112" s="90"/>
    </row>
    <row r="113" spans="2:5" x14ac:dyDescent="0.4">
      <c r="B113" s="90"/>
      <c r="C113" s="90"/>
      <c r="D113" s="90"/>
      <c r="E113" s="90"/>
    </row>
    <row r="114" spans="2:5" x14ac:dyDescent="0.4">
      <c r="B114" s="90"/>
      <c r="C114" s="90"/>
      <c r="D114" s="90"/>
      <c r="E114" s="90"/>
    </row>
    <row r="115" spans="2:5" x14ac:dyDescent="0.4">
      <c r="B115" s="90"/>
      <c r="C115" s="90"/>
      <c r="D115" s="90"/>
      <c r="E115" s="90"/>
    </row>
    <row r="116" spans="2:5" x14ac:dyDescent="0.4">
      <c r="B116" s="90"/>
      <c r="C116" s="90"/>
      <c r="D116" s="90"/>
      <c r="E116" s="90"/>
    </row>
    <row r="117" spans="2:5" x14ac:dyDescent="0.4">
      <c r="B117" s="90"/>
      <c r="C117" s="90"/>
      <c r="D117" s="90"/>
      <c r="E117" s="90"/>
    </row>
    <row r="118" spans="2:5" x14ac:dyDescent="0.4">
      <c r="B118" s="90"/>
      <c r="C118" s="90"/>
      <c r="D118" s="90"/>
      <c r="E118" s="90"/>
    </row>
    <row r="119" spans="2:5" x14ac:dyDescent="0.4">
      <c r="B119" s="90"/>
      <c r="C119" s="90"/>
      <c r="D119" s="90"/>
      <c r="E119" s="90"/>
    </row>
    <row r="120" spans="2:5" x14ac:dyDescent="0.4">
      <c r="B120" s="90"/>
      <c r="C120" s="90"/>
      <c r="D120" s="90"/>
      <c r="E120" s="90"/>
    </row>
    <row r="121" spans="2:5" x14ac:dyDescent="0.4">
      <c r="B121" s="90"/>
      <c r="C121" s="90"/>
      <c r="D121" s="90"/>
      <c r="E121" s="90"/>
    </row>
    <row r="122" spans="2:5" x14ac:dyDescent="0.4">
      <c r="B122" s="90"/>
      <c r="C122" s="90"/>
      <c r="D122" s="90"/>
      <c r="E122" s="90"/>
    </row>
    <row r="123" spans="2:5" x14ac:dyDescent="0.4">
      <c r="B123" s="90"/>
      <c r="C123" s="90"/>
      <c r="D123" s="90"/>
      <c r="E123" s="90"/>
    </row>
    <row r="124" spans="2:5" x14ac:dyDescent="0.4">
      <c r="B124" s="90"/>
      <c r="C124" s="90"/>
      <c r="D124" s="90"/>
      <c r="E124" s="90"/>
    </row>
    <row r="125" spans="2:5" x14ac:dyDescent="0.4">
      <c r="B125" s="90"/>
      <c r="C125" s="90"/>
      <c r="D125" s="90"/>
      <c r="E125" s="90"/>
    </row>
    <row r="126" spans="2:5" x14ac:dyDescent="0.4">
      <c r="B126" s="90"/>
      <c r="C126" s="90"/>
      <c r="D126" s="90"/>
      <c r="E126" s="90"/>
    </row>
    <row r="127" spans="2:5" x14ac:dyDescent="0.4">
      <c r="B127" s="90"/>
      <c r="C127" s="90"/>
      <c r="D127" s="90"/>
      <c r="E127" s="90"/>
    </row>
    <row r="128" spans="2:5" x14ac:dyDescent="0.4">
      <c r="B128" s="90"/>
      <c r="C128" s="90"/>
      <c r="D128" s="90"/>
      <c r="E128" s="90"/>
    </row>
    <row r="129" spans="2:5" x14ac:dyDescent="0.4">
      <c r="B129" s="90"/>
      <c r="C129" s="90"/>
      <c r="D129" s="90"/>
      <c r="E129" s="90"/>
    </row>
    <row r="130" spans="2:5" x14ac:dyDescent="0.4">
      <c r="B130" s="90"/>
      <c r="C130" s="90"/>
      <c r="D130" s="90"/>
      <c r="E130" s="90"/>
    </row>
    <row r="131" spans="2:5" x14ac:dyDescent="0.4">
      <c r="B131" s="90"/>
      <c r="C131" s="90"/>
      <c r="D131" s="90"/>
      <c r="E131" s="90"/>
    </row>
    <row r="132" spans="2:5" x14ac:dyDescent="0.4">
      <c r="B132" s="90"/>
      <c r="C132" s="90"/>
      <c r="D132" s="90"/>
      <c r="E132" s="90"/>
    </row>
    <row r="133" spans="2:5" x14ac:dyDescent="0.4">
      <c r="B133" s="90"/>
      <c r="C133" s="90"/>
      <c r="D133" s="90"/>
      <c r="E133" s="90"/>
    </row>
    <row r="134" spans="2:5" x14ac:dyDescent="0.4">
      <c r="B134" s="90"/>
      <c r="C134" s="90"/>
      <c r="D134" s="90"/>
      <c r="E134" s="90"/>
    </row>
    <row r="135" spans="2:5" x14ac:dyDescent="0.4">
      <c r="B135" s="90"/>
      <c r="C135" s="90"/>
      <c r="D135" s="90"/>
      <c r="E135" s="90"/>
    </row>
    <row r="136" spans="2:5" x14ac:dyDescent="0.4">
      <c r="B136" s="90"/>
      <c r="C136" s="90"/>
      <c r="D136" s="90"/>
      <c r="E136" s="90"/>
    </row>
    <row r="137" spans="2:5" x14ac:dyDescent="0.4">
      <c r="B137" s="90"/>
      <c r="C137" s="90"/>
      <c r="D137" s="90"/>
      <c r="E137" s="90"/>
    </row>
    <row r="138" spans="2:5" x14ac:dyDescent="0.4">
      <c r="B138" s="90"/>
      <c r="C138" s="90"/>
      <c r="D138" s="90"/>
      <c r="E138" s="90"/>
    </row>
    <row r="139" spans="2:5" x14ac:dyDescent="0.4">
      <c r="B139" s="90"/>
      <c r="C139" s="90"/>
      <c r="D139" s="90"/>
      <c r="E139" s="90"/>
    </row>
    <row r="140" spans="2:5" x14ac:dyDescent="0.4">
      <c r="B140" s="90"/>
      <c r="C140" s="90"/>
      <c r="D140" s="90"/>
      <c r="E140" s="90"/>
    </row>
    <row r="141" spans="2:5" x14ac:dyDescent="0.4">
      <c r="B141" s="90"/>
      <c r="C141" s="90"/>
      <c r="D141" s="90"/>
      <c r="E141" s="90"/>
    </row>
    <row r="142" spans="2:5" x14ac:dyDescent="0.4">
      <c r="B142" s="90"/>
      <c r="C142" s="90"/>
      <c r="D142" s="90"/>
      <c r="E142" s="90"/>
    </row>
    <row r="143" spans="2:5" x14ac:dyDescent="0.4">
      <c r="B143" s="90"/>
      <c r="C143" s="90"/>
      <c r="D143" s="90"/>
      <c r="E143" s="90"/>
    </row>
    <row r="144" spans="2:5" x14ac:dyDescent="0.4">
      <c r="B144" s="90"/>
      <c r="C144" s="90"/>
      <c r="D144" s="90"/>
      <c r="E144" s="90"/>
    </row>
    <row r="145" spans="2:5" x14ac:dyDescent="0.4">
      <c r="B145" s="90"/>
      <c r="C145" s="90"/>
      <c r="D145" s="90"/>
      <c r="E145" s="90"/>
    </row>
    <row r="146" spans="2:5" x14ac:dyDescent="0.4">
      <c r="B146" s="90"/>
      <c r="C146" s="90"/>
      <c r="D146" s="90"/>
      <c r="E146" s="90"/>
    </row>
    <row r="147" spans="2:5" x14ac:dyDescent="0.4">
      <c r="B147" s="90"/>
      <c r="C147" s="90"/>
      <c r="D147" s="90"/>
      <c r="E147" s="90"/>
    </row>
    <row r="148" spans="2:5" x14ac:dyDescent="0.4">
      <c r="B148" s="90"/>
      <c r="C148" s="90"/>
      <c r="D148" s="90"/>
      <c r="E148" s="90"/>
    </row>
    <row r="149" spans="2:5" x14ac:dyDescent="0.4">
      <c r="B149" s="90"/>
      <c r="C149" s="90"/>
      <c r="D149" s="90"/>
      <c r="E149" s="90"/>
    </row>
    <row r="150" spans="2:5" x14ac:dyDescent="0.4">
      <c r="B150" s="90"/>
      <c r="C150" s="90"/>
      <c r="D150" s="90"/>
      <c r="E150" s="90"/>
    </row>
    <row r="151" spans="2:5" x14ac:dyDescent="0.4">
      <c r="B151" s="90"/>
      <c r="C151" s="90"/>
      <c r="D151" s="90"/>
      <c r="E151" s="90"/>
    </row>
    <row r="152" spans="2:5" x14ac:dyDescent="0.4">
      <c r="B152" s="90"/>
      <c r="C152" s="90"/>
      <c r="D152" s="90"/>
      <c r="E152" s="90"/>
    </row>
    <row r="153" spans="2:5" x14ac:dyDescent="0.4">
      <c r="B153" s="90"/>
      <c r="C153" s="90"/>
      <c r="D153" s="90"/>
      <c r="E153" s="90"/>
    </row>
    <row r="154" spans="2:5" x14ac:dyDescent="0.4">
      <c r="B154" s="90"/>
      <c r="C154" s="90"/>
      <c r="D154" s="90"/>
      <c r="E154" s="90"/>
    </row>
    <row r="155" spans="2:5" x14ac:dyDescent="0.4">
      <c r="B155" s="90"/>
      <c r="C155" s="90"/>
      <c r="D155" s="90"/>
      <c r="E155" s="90"/>
    </row>
    <row r="156" spans="2:5" x14ac:dyDescent="0.4">
      <c r="B156" s="90"/>
      <c r="C156" s="90"/>
      <c r="D156" s="90"/>
      <c r="E156" s="90"/>
    </row>
    <row r="157" spans="2:5" x14ac:dyDescent="0.4">
      <c r="B157" s="90"/>
      <c r="C157" s="90"/>
      <c r="D157" s="90"/>
      <c r="E157" s="90"/>
    </row>
    <row r="158" spans="2:5" x14ac:dyDescent="0.4">
      <c r="B158" s="90"/>
      <c r="C158" s="90"/>
      <c r="D158" s="90"/>
      <c r="E158" s="90"/>
    </row>
    <row r="159" spans="2:5" x14ac:dyDescent="0.4">
      <c r="B159" s="90"/>
      <c r="C159" s="90"/>
      <c r="D159" s="90"/>
      <c r="E159" s="90"/>
    </row>
    <row r="160" spans="2:5" x14ac:dyDescent="0.4">
      <c r="B160" s="90"/>
      <c r="C160" s="90"/>
      <c r="D160" s="90"/>
      <c r="E160" s="90"/>
    </row>
    <row r="161" spans="2:5" x14ac:dyDescent="0.4">
      <c r="B161" s="90"/>
      <c r="C161" s="90"/>
      <c r="D161" s="90"/>
      <c r="E161" s="90"/>
    </row>
    <row r="162" spans="2:5" x14ac:dyDescent="0.4">
      <c r="B162" s="90"/>
      <c r="C162" s="90"/>
      <c r="D162" s="90"/>
      <c r="E162" s="90"/>
    </row>
    <row r="163" spans="2:5" x14ac:dyDescent="0.4">
      <c r="B163" s="90"/>
      <c r="C163" s="90"/>
      <c r="D163" s="90"/>
      <c r="E163" s="90"/>
    </row>
    <row r="164" spans="2:5" x14ac:dyDescent="0.4">
      <c r="B164" s="90"/>
      <c r="C164" s="90"/>
      <c r="D164" s="90"/>
      <c r="E164" s="90"/>
    </row>
    <row r="165" spans="2:5" x14ac:dyDescent="0.4">
      <c r="B165" s="90"/>
      <c r="C165" s="90"/>
      <c r="D165" s="90"/>
      <c r="E165" s="90"/>
    </row>
    <row r="166" spans="2:5" x14ac:dyDescent="0.4">
      <c r="B166" s="90"/>
      <c r="C166" s="90"/>
      <c r="D166" s="90"/>
      <c r="E166" s="90"/>
    </row>
    <row r="167" spans="2:5" x14ac:dyDescent="0.4">
      <c r="B167" s="90"/>
      <c r="C167" s="90"/>
      <c r="D167" s="90"/>
      <c r="E167" s="90"/>
    </row>
    <row r="168" spans="2:5" x14ac:dyDescent="0.4">
      <c r="B168" s="90"/>
      <c r="C168" s="90"/>
      <c r="D168" s="90"/>
      <c r="E168" s="90"/>
    </row>
    <row r="169" spans="2:5" x14ac:dyDescent="0.4">
      <c r="B169" s="90"/>
      <c r="C169" s="90"/>
      <c r="D169" s="90"/>
      <c r="E169" s="90"/>
    </row>
    <row r="170" spans="2:5" x14ac:dyDescent="0.4">
      <c r="B170" s="90"/>
      <c r="C170" s="90"/>
      <c r="D170" s="90"/>
      <c r="E170" s="90"/>
    </row>
    <row r="171" spans="2:5" x14ac:dyDescent="0.4">
      <c r="B171" s="90"/>
      <c r="C171" s="90"/>
      <c r="D171" s="90"/>
      <c r="E171" s="90"/>
    </row>
    <row r="172" spans="2:5" x14ac:dyDescent="0.4">
      <c r="B172" s="90"/>
      <c r="C172" s="90"/>
      <c r="D172" s="90"/>
      <c r="E172" s="90"/>
    </row>
    <row r="173" spans="2:5" x14ac:dyDescent="0.4">
      <c r="B173" s="90"/>
      <c r="C173" s="90"/>
      <c r="D173" s="90"/>
      <c r="E173" s="90"/>
    </row>
    <row r="174" spans="2:5" x14ac:dyDescent="0.4">
      <c r="B174" s="90"/>
      <c r="C174" s="90"/>
      <c r="D174" s="90"/>
      <c r="E174" s="90"/>
    </row>
  </sheetData>
  <mergeCells count="4">
    <mergeCell ref="A1:E1"/>
    <mergeCell ref="A27:D27"/>
    <mergeCell ref="A24:D24"/>
    <mergeCell ref="A23:D23"/>
  </mergeCells>
  <phoneticPr fontId="3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zoomScale="120" zoomScaleNormal="120" workbookViewId="0">
      <selection activeCell="F26" sqref="F26"/>
    </sheetView>
  </sheetViews>
  <sheetFormatPr baseColWidth="10" defaultColWidth="12.53515625" defaultRowHeight="14.15" x14ac:dyDescent="0.4"/>
  <cols>
    <col min="1" max="1" width="24.53515625" style="148" customWidth="1"/>
    <col min="2" max="2" width="8" style="176" customWidth="1"/>
    <col min="3" max="3" width="9.3046875" style="176" customWidth="1"/>
    <col min="4" max="4" width="10.15234375" style="176" customWidth="1"/>
    <col min="5" max="5" width="7.69140625" style="176" customWidth="1"/>
    <col min="6" max="6" width="10.53515625" style="176" customWidth="1"/>
    <col min="7" max="7" width="13" style="148" customWidth="1"/>
    <col min="8" max="16384" width="12.53515625" style="148"/>
  </cols>
  <sheetData>
    <row r="1" spans="1:6" ht="19.2" customHeight="1" x14ac:dyDescent="0.5">
      <c r="A1" s="409" t="s">
        <v>103</v>
      </c>
      <c r="B1" s="410"/>
      <c r="C1" s="410"/>
      <c r="D1" s="410"/>
      <c r="E1" s="410"/>
      <c r="F1" s="411"/>
    </row>
    <row r="2" spans="1:6" s="151" customFormat="1" ht="13.2" customHeight="1" x14ac:dyDescent="0.3">
      <c r="A2" s="149" t="s">
        <v>55</v>
      </c>
      <c r="B2" s="150" t="s">
        <v>25</v>
      </c>
      <c r="C2" s="150" t="s">
        <v>2</v>
      </c>
      <c r="D2" s="150" t="s">
        <v>123</v>
      </c>
      <c r="E2" s="150" t="s">
        <v>0</v>
      </c>
      <c r="F2" s="150" t="s">
        <v>1</v>
      </c>
    </row>
    <row r="3" spans="1:6" ht="13.2" customHeight="1" x14ac:dyDescent="0.4">
      <c r="A3" s="152" t="s">
        <v>106</v>
      </c>
      <c r="B3" s="153" t="s">
        <v>6</v>
      </c>
      <c r="C3" s="177">
        <v>95</v>
      </c>
      <c r="D3" s="155"/>
      <c r="E3" s="154"/>
      <c r="F3" s="156"/>
    </row>
    <row r="4" spans="1:6" ht="13.2" customHeight="1" x14ac:dyDescent="0.4">
      <c r="A4" s="160" t="s">
        <v>104</v>
      </c>
      <c r="B4" s="161" t="s">
        <v>6</v>
      </c>
      <c r="C4" s="207">
        <v>572</v>
      </c>
      <c r="D4" s="163"/>
      <c r="E4" s="162"/>
      <c r="F4" s="164"/>
    </row>
    <row r="5" spans="1:6" ht="13.2" customHeight="1" x14ac:dyDescent="0.4">
      <c r="A5" s="160" t="s">
        <v>105</v>
      </c>
      <c r="B5" s="161" t="s">
        <v>6</v>
      </c>
      <c r="C5" s="207">
        <v>172</v>
      </c>
      <c r="D5" s="163"/>
      <c r="E5" s="162"/>
      <c r="F5" s="164"/>
    </row>
    <row r="6" spans="1:6" ht="13.2" customHeight="1" x14ac:dyDescent="0.4">
      <c r="A6" s="160" t="s">
        <v>21</v>
      </c>
      <c r="B6" s="161" t="s">
        <v>22</v>
      </c>
      <c r="C6" s="207">
        <v>13</v>
      </c>
      <c r="D6" s="163"/>
      <c r="E6" s="162"/>
      <c r="F6" s="164"/>
    </row>
    <row r="7" spans="1:6" ht="13.2" customHeight="1" x14ac:dyDescent="0.4">
      <c r="A7" s="160" t="s">
        <v>107</v>
      </c>
      <c r="B7" s="161" t="s">
        <v>23</v>
      </c>
      <c r="C7" s="207">
        <v>158719</v>
      </c>
      <c r="D7" s="163"/>
      <c r="E7" s="162"/>
      <c r="F7" s="164"/>
    </row>
    <row r="8" spans="1:6" ht="13.2" customHeight="1" x14ac:dyDescent="0.4">
      <c r="A8" s="208" t="s">
        <v>108</v>
      </c>
      <c r="B8" s="209" t="s">
        <v>23</v>
      </c>
      <c r="C8" s="210">
        <v>96525</v>
      </c>
      <c r="D8" s="211"/>
      <c r="E8" s="212"/>
      <c r="F8" s="213"/>
    </row>
    <row r="9" spans="1:6" ht="13.2" customHeight="1" x14ac:dyDescent="0.4">
      <c r="A9" s="416" t="s">
        <v>4</v>
      </c>
      <c r="B9" s="417"/>
      <c r="C9" s="417"/>
      <c r="D9" s="417"/>
      <c r="E9" s="417"/>
      <c r="F9" s="214">
        <f>SUM(F3:F3)</f>
        <v>0</v>
      </c>
    </row>
    <row r="10" spans="1:6" ht="13.2" customHeight="1" x14ac:dyDescent="0.4">
      <c r="A10" s="160" t="s">
        <v>7</v>
      </c>
      <c r="B10" s="161"/>
      <c r="C10" s="162"/>
      <c r="D10" s="163"/>
      <c r="E10" s="163"/>
      <c r="F10" s="183">
        <v>160</v>
      </c>
    </row>
    <row r="11" spans="1:6" ht="13.2" customHeight="1" x14ac:dyDescent="0.4">
      <c r="A11" s="160" t="s">
        <v>68</v>
      </c>
      <c r="B11" s="161"/>
      <c r="C11" s="162"/>
      <c r="D11" s="163"/>
      <c r="E11" s="164"/>
      <c r="F11" s="183">
        <f>SUM(E12:E14)</f>
        <v>487.24</v>
      </c>
    </row>
    <row r="12" spans="1:6" ht="13.2" customHeight="1" x14ac:dyDescent="0.4">
      <c r="A12" s="247" t="s">
        <v>72</v>
      </c>
      <c r="B12" s="161" t="s">
        <v>5</v>
      </c>
      <c r="C12" s="207">
        <v>204</v>
      </c>
      <c r="D12" s="215">
        <f>+WEIZEN!E10</f>
        <v>1.1200000000000001</v>
      </c>
      <c r="E12" s="216">
        <f>C12*D12</f>
        <v>228.48000000000002</v>
      </c>
      <c r="F12" s="183"/>
    </row>
    <row r="13" spans="1:6" ht="13.2" customHeight="1" x14ac:dyDescent="0.4">
      <c r="A13" s="247" t="s">
        <v>73</v>
      </c>
      <c r="B13" s="161" t="s">
        <v>5</v>
      </c>
      <c r="C13" s="207">
        <v>85</v>
      </c>
      <c r="D13" s="215">
        <f>+WEIZEN!E11</f>
        <v>0.96</v>
      </c>
      <c r="E13" s="216">
        <f>C13*D13</f>
        <v>81.599999999999994</v>
      </c>
      <c r="F13" s="183"/>
    </row>
    <row r="14" spans="1:6" ht="13.2" customHeight="1" x14ac:dyDescent="0.4">
      <c r="A14" s="247" t="s">
        <v>74</v>
      </c>
      <c r="B14" s="161" t="s">
        <v>5</v>
      </c>
      <c r="C14" s="207">
        <v>206</v>
      </c>
      <c r="D14" s="215">
        <f>+WEIZEN!E12</f>
        <v>0.86</v>
      </c>
      <c r="E14" s="216">
        <f>C14*D14</f>
        <v>177.16</v>
      </c>
      <c r="F14" s="183"/>
    </row>
    <row r="15" spans="1:6" ht="13.2" customHeight="1" x14ac:dyDescent="0.4">
      <c r="A15" s="160" t="s">
        <v>69</v>
      </c>
      <c r="B15" s="161"/>
      <c r="C15" s="162"/>
      <c r="D15" s="163"/>
      <c r="E15" s="164"/>
      <c r="F15" s="183">
        <v>102</v>
      </c>
    </row>
    <row r="16" spans="1:6" ht="13.2" customHeight="1" x14ac:dyDescent="0.4">
      <c r="A16" s="160" t="s">
        <v>14</v>
      </c>
      <c r="B16" s="161"/>
      <c r="C16" s="162"/>
      <c r="D16" s="163"/>
      <c r="E16" s="164"/>
      <c r="F16" s="183">
        <v>17</v>
      </c>
    </row>
    <row r="17" spans="1:6" ht="13.2" customHeight="1" x14ac:dyDescent="0.4">
      <c r="A17" s="160" t="s">
        <v>28</v>
      </c>
      <c r="B17" s="161"/>
      <c r="C17" s="162"/>
      <c r="D17" s="163"/>
      <c r="E17" s="164"/>
      <c r="F17" s="183">
        <v>237</v>
      </c>
    </row>
    <row r="18" spans="1:6" ht="13.2" customHeight="1" x14ac:dyDescent="0.4">
      <c r="A18" s="160" t="s">
        <v>27</v>
      </c>
      <c r="B18" s="161"/>
      <c r="C18" s="162"/>
      <c r="D18" s="163"/>
      <c r="E18" s="164"/>
      <c r="F18" s="183">
        <v>213</v>
      </c>
    </row>
    <row r="19" spans="1:6" ht="13.2" customHeight="1" x14ac:dyDescent="0.4">
      <c r="A19" s="160" t="s">
        <v>109</v>
      </c>
      <c r="B19" s="161"/>
      <c r="C19" s="162"/>
      <c r="D19" s="163"/>
      <c r="E19" s="164"/>
      <c r="F19" s="183">
        <v>24</v>
      </c>
    </row>
    <row r="20" spans="1:6" ht="13.2" customHeight="1" x14ac:dyDescent="0.4">
      <c r="A20" s="208" t="s">
        <v>70</v>
      </c>
      <c r="B20" s="209"/>
      <c r="C20" s="217">
        <v>12</v>
      </c>
      <c r="D20" s="218">
        <v>0.03</v>
      </c>
      <c r="E20" s="213">
        <f>F10+F11+F15+F16+(F17/2)</f>
        <v>884.74</v>
      </c>
      <c r="F20" s="219">
        <f>E20*C20/12*D20</f>
        <v>26.542200000000001</v>
      </c>
    </row>
    <row r="21" spans="1:6" ht="13.2" customHeight="1" x14ac:dyDescent="0.4">
      <c r="A21" s="412" t="s">
        <v>18</v>
      </c>
      <c r="B21" s="413"/>
      <c r="C21" s="413"/>
      <c r="D21" s="413"/>
      <c r="E21" s="413"/>
      <c r="F21" s="220">
        <f>SUM(F10:F20)</f>
        <v>1266.7822000000001</v>
      </c>
    </row>
    <row r="22" spans="1:6" s="165" customFormat="1" ht="13.2" customHeight="1" x14ac:dyDescent="0.4">
      <c r="A22" s="414" t="s">
        <v>65</v>
      </c>
      <c r="B22" s="415"/>
      <c r="C22" s="415"/>
      <c r="D22" s="415"/>
      <c r="E22" s="415"/>
      <c r="F22" s="221">
        <f>F9-F21</f>
        <v>-1266.7822000000001</v>
      </c>
    </row>
    <row r="23" spans="1:6" ht="13.2" customHeight="1" x14ac:dyDescent="0.4">
      <c r="A23" s="166" t="s">
        <v>19</v>
      </c>
      <c r="B23" s="167"/>
      <c r="C23" s="167"/>
      <c r="D23" s="167"/>
      <c r="E23" s="184"/>
      <c r="F23" s="168"/>
    </row>
    <row r="24" spans="1:6" ht="13.2" customHeight="1" x14ac:dyDescent="0.4">
      <c r="A24" s="160" t="s">
        <v>75</v>
      </c>
      <c r="B24" s="169"/>
      <c r="C24" s="169"/>
      <c r="D24" s="169"/>
      <c r="E24" s="185"/>
      <c r="F24" s="170">
        <v>1</v>
      </c>
    </row>
    <row r="25" spans="1:6" ht="13.2" customHeight="1" x14ac:dyDescent="0.4">
      <c r="A25" s="208" t="s">
        <v>76</v>
      </c>
      <c r="B25" s="171"/>
      <c r="C25" s="171"/>
      <c r="D25" s="171"/>
      <c r="E25" s="186"/>
      <c r="F25" s="172">
        <v>11</v>
      </c>
    </row>
    <row r="26" spans="1:6" ht="13.2" customHeight="1" x14ac:dyDescent="0.4">
      <c r="A26" s="173" t="s">
        <v>20</v>
      </c>
      <c r="B26" s="169"/>
      <c r="C26" s="169"/>
      <c r="D26" s="169"/>
      <c r="E26" s="185"/>
      <c r="F26" s="170"/>
    </row>
    <row r="27" spans="1:6" ht="13.2" customHeight="1" x14ac:dyDescent="0.4">
      <c r="A27" s="248" t="str">
        <f>+A7</f>
        <v>Umsetzbare Energie (ME)</v>
      </c>
      <c r="B27" s="169"/>
      <c r="C27" s="169"/>
      <c r="D27" s="169"/>
      <c r="E27" s="418">
        <f>+C7</f>
        <v>158719</v>
      </c>
      <c r="F27" s="419"/>
    </row>
    <row r="28" spans="1:6" ht="13.2" customHeight="1" x14ac:dyDescent="0.4">
      <c r="A28" s="208" t="str">
        <f>+A8</f>
        <v>Nettoenergielaktation (NEL)</v>
      </c>
      <c r="B28" s="171"/>
      <c r="C28" s="171"/>
      <c r="D28" s="171"/>
      <c r="E28" s="420">
        <f>+C8</f>
        <v>96525</v>
      </c>
      <c r="F28" s="421"/>
    </row>
    <row r="29" spans="1:6" ht="13.2" customHeight="1" x14ac:dyDescent="0.4">
      <c r="A29" s="173" t="s">
        <v>71</v>
      </c>
      <c r="B29" s="169"/>
      <c r="C29" s="169"/>
      <c r="D29" s="169"/>
      <c r="E29" s="185"/>
      <c r="F29" s="174"/>
    </row>
    <row r="30" spans="1:6" ht="13.2" customHeight="1" x14ac:dyDescent="0.4">
      <c r="A30" s="160" t="s">
        <v>110</v>
      </c>
      <c r="B30" s="169"/>
      <c r="C30" s="169"/>
      <c r="D30" s="169"/>
      <c r="E30" s="185"/>
      <c r="F30" s="223">
        <f>+F21/E27*100</f>
        <v>0.79812889446128077</v>
      </c>
    </row>
    <row r="31" spans="1:6" ht="13.2" customHeight="1" x14ac:dyDescent="0.4">
      <c r="A31" s="208" t="s">
        <v>111</v>
      </c>
      <c r="B31" s="171"/>
      <c r="C31" s="171"/>
      <c r="D31" s="171"/>
      <c r="E31" s="186"/>
      <c r="F31" s="224">
        <f>+F21/C8*100</f>
        <v>1.3123876715876717</v>
      </c>
    </row>
    <row r="32" spans="1:6" x14ac:dyDescent="0.4">
      <c r="B32" s="148"/>
      <c r="C32" s="148"/>
      <c r="D32" s="148"/>
      <c r="E32" s="148"/>
      <c r="F32" s="148"/>
    </row>
    <row r="33" spans="1:6" ht="18.45" x14ac:dyDescent="0.5">
      <c r="A33" s="63" t="s">
        <v>227</v>
      </c>
      <c r="B33" s="148"/>
      <c r="C33" s="148"/>
      <c r="D33" s="148"/>
      <c r="E33" s="148"/>
      <c r="F33" s="148"/>
    </row>
    <row r="34" spans="1:6" x14ac:dyDescent="0.4">
      <c r="A34" s="226" t="s">
        <v>55</v>
      </c>
      <c r="B34" s="227"/>
      <c r="C34" s="228" t="s">
        <v>25</v>
      </c>
      <c r="D34" s="229" t="s">
        <v>232</v>
      </c>
      <c r="E34" s="148"/>
      <c r="F34" s="148"/>
    </row>
    <row r="35" spans="1:6" x14ac:dyDescent="0.4">
      <c r="A35" s="230" t="s">
        <v>224</v>
      </c>
      <c r="B35" s="231"/>
      <c r="C35" s="232" t="s">
        <v>66</v>
      </c>
      <c r="D35" s="233">
        <f>+F10</f>
        <v>160</v>
      </c>
      <c r="E35" s="148"/>
      <c r="F35" s="148"/>
    </row>
    <row r="36" spans="1:6" x14ac:dyDescent="0.4">
      <c r="A36" s="230" t="s">
        <v>68</v>
      </c>
      <c r="B36" s="231"/>
      <c r="C36" s="232" t="s">
        <v>66</v>
      </c>
      <c r="D36" s="233">
        <f>+F11</f>
        <v>487.24</v>
      </c>
      <c r="E36" s="148"/>
      <c r="F36" s="148"/>
    </row>
    <row r="37" spans="1:6" x14ac:dyDescent="0.4">
      <c r="A37" s="230" t="s">
        <v>69</v>
      </c>
      <c r="B37" s="231"/>
      <c r="C37" s="232" t="s">
        <v>66</v>
      </c>
      <c r="D37" s="233">
        <f>+F15</f>
        <v>102</v>
      </c>
      <c r="E37" s="148"/>
      <c r="F37" s="148"/>
    </row>
    <row r="38" spans="1:6" x14ac:dyDescent="0.4">
      <c r="A38" s="230" t="s">
        <v>14</v>
      </c>
      <c r="B38" s="231"/>
      <c r="C38" s="232" t="s">
        <v>66</v>
      </c>
      <c r="D38" s="233">
        <f>+F16</f>
        <v>17</v>
      </c>
      <c r="E38" s="148"/>
      <c r="F38" s="148"/>
    </row>
    <row r="39" spans="1:6" x14ac:dyDescent="0.4">
      <c r="A39" s="234" t="s">
        <v>230</v>
      </c>
      <c r="B39" s="235"/>
      <c r="C39" s="236" t="s">
        <v>66</v>
      </c>
      <c r="D39" s="237">
        <f>+F17/2</f>
        <v>118.5</v>
      </c>
      <c r="E39" s="148"/>
      <c r="F39" s="148"/>
    </row>
    <row r="40" spans="1:6" x14ac:dyDescent="0.4">
      <c r="A40" s="238" t="s">
        <v>225</v>
      </c>
      <c r="B40" s="239"/>
      <c r="C40" s="240" t="s">
        <v>66</v>
      </c>
      <c r="D40" s="241">
        <f>+SUM(D35:D39)</f>
        <v>884.74</v>
      </c>
      <c r="E40" s="148"/>
      <c r="F40" s="148"/>
    </row>
    <row r="41" spans="1:6" x14ac:dyDescent="0.4">
      <c r="A41" s="230" t="s">
        <v>228</v>
      </c>
      <c r="B41" s="231"/>
      <c r="C41" s="232" t="s">
        <v>229</v>
      </c>
      <c r="D41" s="233">
        <v>12</v>
      </c>
      <c r="E41" s="148"/>
      <c r="F41" s="148"/>
    </row>
    <row r="42" spans="1:6" x14ac:dyDescent="0.4">
      <c r="A42" s="230" t="s">
        <v>231</v>
      </c>
      <c r="B42" s="231"/>
      <c r="C42" s="232" t="s">
        <v>66</v>
      </c>
      <c r="D42" s="233">
        <f>+D40*D41/12</f>
        <v>884.74000000000012</v>
      </c>
      <c r="E42" s="148"/>
      <c r="F42" s="148"/>
    </row>
    <row r="43" spans="1:6" x14ac:dyDescent="0.4">
      <c r="A43" s="234" t="s">
        <v>155</v>
      </c>
      <c r="B43" s="235"/>
      <c r="C43" s="236" t="s">
        <v>22</v>
      </c>
      <c r="D43" s="242">
        <v>0.03</v>
      </c>
      <c r="E43" s="148"/>
      <c r="F43" s="148"/>
    </row>
    <row r="44" spans="1:6" x14ac:dyDescent="0.4">
      <c r="A44" s="243" t="s">
        <v>70</v>
      </c>
      <c r="B44" s="244"/>
      <c r="C44" s="245" t="s">
        <v>66</v>
      </c>
      <c r="D44" s="246">
        <f>+D42*D43</f>
        <v>26.542200000000001</v>
      </c>
      <c r="E44" s="148"/>
      <c r="F44" s="148"/>
    </row>
    <row r="45" spans="1:6" x14ac:dyDescent="0.4">
      <c r="B45" s="148"/>
      <c r="C45" s="148"/>
      <c r="D45" s="148"/>
      <c r="E45" s="148"/>
      <c r="F45" s="148"/>
    </row>
    <row r="46" spans="1:6" x14ac:dyDescent="0.4">
      <c r="B46" s="148"/>
      <c r="C46" s="148"/>
      <c r="D46" s="148"/>
      <c r="E46" s="148"/>
      <c r="F46" s="148"/>
    </row>
    <row r="47" spans="1:6" x14ac:dyDescent="0.4">
      <c r="B47" s="148"/>
      <c r="C47" s="148"/>
      <c r="D47" s="148"/>
      <c r="E47" s="148"/>
      <c r="F47" s="148"/>
    </row>
    <row r="48" spans="1:6" x14ac:dyDescent="0.4">
      <c r="B48" s="148"/>
      <c r="C48" s="148"/>
      <c r="D48" s="148"/>
      <c r="E48" s="148"/>
      <c r="F48" s="148"/>
    </row>
    <row r="49" spans="2:6" x14ac:dyDescent="0.4">
      <c r="B49" s="148"/>
      <c r="C49" s="148"/>
      <c r="D49" s="148"/>
      <c r="E49" s="148"/>
      <c r="F49" s="148"/>
    </row>
    <row r="50" spans="2:6" x14ac:dyDescent="0.4">
      <c r="B50" s="148"/>
      <c r="C50" s="148"/>
      <c r="D50" s="148"/>
      <c r="E50" s="148"/>
      <c r="F50" s="148"/>
    </row>
    <row r="51" spans="2:6" x14ac:dyDescent="0.4">
      <c r="B51" s="148"/>
      <c r="C51" s="148"/>
      <c r="D51" s="148"/>
      <c r="E51" s="148"/>
      <c r="F51" s="148"/>
    </row>
    <row r="52" spans="2:6" x14ac:dyDescent="0.4">
      <c r="B52" s="148"/>
      <c r="C52" s="148"/>
      <c r="D52" s="148"/>
      <c r="E52" s="148"/>
      <c r="F52" s="148"/>
    </row>
    <row r="53" spans="2:6" x14ac:dyDescent="0.4">
      <c r="B53" s="148"/>
      <c r="C53" s="148"/>
      <c r="D53" s="148"/>
      <c r="E53" s="148"/>
      <c r="F53" s="148"/>
    </row>
    <row r="54" spans="2:6" x14ac:dyDescent="0.4">
      <c r="B54" s="148"/>
      <c r="C54" s="148"/>
      <c r="D54" s="148"/>
      <c r="E54" s="148"/>
      <c r="F54" s="148"/>
    </row>
    <row r="55" spans="2:6" x14ac:dyDescent="0.4">
      <c r="B55" s="148"/>
      <c r="C55" s="148"/>
      <c r="D55" s="148"/>
      <c r="E55" s="148"/>
      <c r="F55" s="148"/>
    </row>
    <row r="56" spans="2:6" x14ac:dyDescent="0.4">
      <c r="B56" s="148"/>
      <c r="C56" s="148"/>
      <c r="D56" s="148"/>
      <c r="E56" s="148"/>
      <c r="F56" s="148"/>
    </row>
    <row r="57" spans="2:6" x14ac:dyDescent="0.4">
      <c r="B57" s="148"/>
      <c r="C57" s="148"/>
      <c r="D57" s="148"/>
      <c r="E57" s="148"/>
      <c r="F57" s="148"/>
    </row>
    <row r="58" spans="2:6" x14ac:dyDescent="0.4">
      <c r="B58" s="148"/>
      <c r="C58" s="148"/>
      <c r="D58" s="148"/>
      <c r="E58" s="148"/>
      <c r="F58" s="148"/>
    </row>
    <row r="59" spans="2:6" x14ac:dyDescent="0.4">
      <c r="B59" s="148"/>
      <c r="C59" s="148"/>
      <c r="D59" s="148"/>
      <c r="E59" s="148"/>
      <c r="F59" s="148"/>
    </row>
    <row r="60" spans="2:6" x14ac:dyDescent="0.4">
      <c r="B60" s="148"/>
      <c r="C60" s="148"/>
      <c r="D60" s="148"/>
      <c r="E60" s="148"/>
      <c r="F60" s="148"/>
    </row>
    <row r="61" spans="2:6" x14ac:dyDescent="0.4">
      <c r="B61" s="148"/>
      <c r="C61" s="148"/>
      <c r="D61" s="148"/>
      <c r="E61" s="148"/>
      <c r="F61" s="148"/>
    </row>
    <row r="62" spans="2:6" x14ac:dyDescent="0.4">
      <c r="B62" s="148"/>
      <c r="C62" s="148"/>
      <c r="D62" s="148"/>
      <c r="E62" s="148"/>
      <c r="F62" s="148"/>
    </row>
    <row r="63" spans="2:6" x14ac:dyDescent="0.4">
      <c r="B63" s="148"/>
      <c r="C63" s="148"/>
      <c r="D63" s="148"/>
      <c r="E63" s="148"/>
      <c r="F63" s="148"/>
    </row>
    <row r="64" spans="2:6" x14ac:dyDescent="0.4">
      <c r="B64" s="148"/>
      <c r="C64" s="148"/>
      <c r="D64" s="148"/>
      <c r="E64" s="148"/>
      <c r="F64" s="148"/>
    </row>
    <row r="65" spans="2:6" x14ac:dyDescent="0.4">
      <c r="B65" s="148"/>
      <c r="C65" s="148"/>
      <c r="D65" s="148"/>
      <c r="E65" s="148"/>
      <c r="F65" s="148"/>
    </row>
    <row r="66" spans="2:6" x14ac:dyDescent="0.4">
      <c r="B66" s="148"/>
      <c r="C66" s="148"/>
      <c r="D66" s="148"/>
      <c r="E66" s="148"/>
      <c r="F66" s="148"/>
    </row>
    <row r="67" spans="2:6" x14ac:dyDescent="0.4">
      <c r="B67" s="148"/>
      <c r="C67" s="148"/>
      <c r="D67" s="148"/>
      <c r="E67" s="148"/>
      <c r="F67" s="148"/>
    </row>
    <row r="68" spans="2:6" x14ac:dyDescent="0.4">
      <c r="B68" s="148"/>
      <c r="C68" s="148"/>
      <c r="D68" s="148"/>
      <c r="E68" s="148"/>
      <c r="F68" s="148"/>
    </row>
    <row r="69" spans="2:6" x14ac:dyDescent="0.4">
      <c r="B69" s="148"/>
      <c r="C69" s="148"/>
      <c r="D69" s="148"/>
      <c r="E69" s="148"/>
      <c r="F69" s="148"/>
    </row>
    <row r="70" spans="2:6" x14ac:dyDescent="0.4">
      <c r="B70" s="148"/>
      <c r="C70" s="148"/>
      <c r="D70" s="148"/>
      <c r="E70" s="148"/>
      <c r="F70" s="148"/>
    </row>
    <row r="71" spans="2:6" x14ac:dyDescent="0.4">
      <c r="B71" s="148"/>
      <c r="C71" s="148"/>
      <c r="D71" s="148"/>
      <c r="E71" s="148"/>
      <c r="F71" s="148"/>
    </row>
    <row r="72" spans="2:6" x14ac:dyDescent="0.4">
      <c r="B72" s="148"/>
      <c r="C72" s="148"/>
      <c r="D72" s="148"/>
      <c r="E72" s="148"/>
      <c r="F72" s="148"/>
    </row>
    <row r="73" spans="2:6" x14ac:dyDescent="0.4">
      <c r="B73" s="148"/>
      <c r="C73" s="148"/>
      <c r="D73" s="148"/>
      <c r="E73" s="148"/>
      <c r="F73" s="148"/>
    </row>
    <row r="74" spans="2:6" x14ac:dyDescent="0.4">
      <c r="B74" s="148"/>
      <c r="C74" s="148"/>
      <c r="D74" s="148"/>
      <c r="E74" s="148"/>
      <c r="F74" s="148"/>
    </row>
    <row r="75" spans="2:6" x14ac:dyDescent="0.4">
      <c r="B75" s="148"/>
      <c r="C75" s="148"/>
      <c r="D75" s="148"/>
      <c r="E75" s="148"/>
      <c r="F75" s="148"/>
    </row>
    <row r="76" spans="2:6" x14ac:dyDescent="0.4">
      <c r="B76" s="148"/>
      <c r="C76" s="148"/>
      <c r="D76" s="148"/>
      <c r="E76" s="148"/>
      <c r="F76" s="148"/>
    </row>
    <row r="77" spans="2:6" x14ac:dyDescent="0.4">
      <c r="B77" s="148"/>
      <c r="C77" s="148"/>
      <c r="D77" s="148"/>
      <c r="E77" s="148"/>
      <c r="F77" s="148"/>
    </row>
    <row r="78" spans="2:6" x14ac:dyDescent="0.4">
      <c r="B78" s="148"/>
      <c r="C78" s="148"/>
      <c r="D78" s="148"/>
      <c r="E78" s="148"/>
      <c r="F78" s="148"/>
    </row>
    <row r="79" spans="2:6" x14ac:dyDescent="0.4">
      <c r="B79" s="148"/>
      <c r="C79" s="148"/>
      <c r="D79" s="148"/>
      <c r="E79" s="148"/>
      <c r="F79" s="148"/>
    </row>
    <row r="80" spans="2:6" x14ac:dyDescent="0.4">
      <c r="B80" s="148"/>
      <c r="C80" s="148"/>
      <c r="D80" s="148"/>
      <c r="E80" s="148"/>
      <c r="F80" s="148"/>
    </row>
    <row r="81" spans="2:6" x14ac:dyDescent="0.4">
      <c r="B81" s="148"/>
      <c r="C81" s="148"/>
      <c r="D81" s="148"/>
      <c r="E81" s="148"/>
      <c r="F81" s="148"/>
    </row>
    <row r="82" spans="2:6" x14ac:dyDescent="0.4">
      <c r="B82" s="148"/>
      <c r="C82" s="148"/>
      <c r="D82" s="148"/>
      <c r="E82" s="148"/>
      <c r="F82" s="148"/>
    </row>
    <row r="83" spans="2:6" x14ac:dyDescent="0.4">
      <c r="B83" s="148"/>
      <c r="C83" s="148"/>
      <c r="D83" s="148"/>
      <c r="E83" s="148"/>
      <c r="F83" s="148"/>
    </row>
    <row r="84" spans="2:6" x14ac:dyDescent="0.4">
      <c r="B84" s="148"/>
      <c r="C84" s="148"/>
      <c r="D84" s="148"/>
      <c r="E84" s="148"/>
      <c r="F84" s="148"/>
    </row>
    <row r="85" spans="2:6" x14ac:dyDescent="0.4">
      <c r="B85" s="148"/>
      <c r="C85" s="148"/>
      <c r="D85" s="148"/>
      <c r="E85" s="148"/>
      <c r="F85" s="148"/>
    </row>
    <row r="86" spans="2:6" x14ac:dyDescent="0.4">
      <c r="B86" s="148"/>
      <c r="C86" s="148"/>
      <c r="D86" s="148"/>
      <c r="E86" s="148"/>
      <c r="F86" s="148"/>
    </row>
    <row r="87" spans="2:6" x14ac:dyDescent="0.4">
      <c r="B87" s="148"/>
      <c r="C87" s="148"/>
      <c r="D87" s="148"/>
      <c r="E87" s="148"/>
      <c r="F87" s="148"/>
    </row>
    <row r="88" spans="2:6" x14ac:dyDescent="0.4">
      <c r="B88" s="148"/>
      <c r="C88" s="148"/>
      <c r="D88" s="148"/>
      <c r="E88" s="148"/>
      <c r="F88" s="148"/>
    </row>
    <row r="89" spans="2:6" x14ac:dyDescent="0.4">
      <c r="B89" s="148"/>
      <c r="C89" s="148"/>
      <c r="D89" s="148"/>
      <c r="E89" s="148"/>
      <c r="F89" s="148"/>
    </row>
    <row r="90" spans="2:6" x14ac:dyDescent="0.4">
      <c r="B90" s="148"/>
      <c r="C90" s="148"/>
      <c r="D90" s="148"/>
      <c r="E90" s="148"/>
      <c r="F90" s="148"/>
    </row>
    <row r="91" spans="2:6" x14ac:dyDescent="0.4">
      <c r="B91" s="148"/>
      <c r="C91" s="148"/>
      <c r="D91" s="148"/>
      <c r="E91" s="148"/>
      <c r="F91" s="148"/>
    </row>
    <row r="92" spans="2:6" x14ac:dyDescent="0.4">
      <c r="B92" s="148"/>
      <c r="C92" s="148"/>
      <c r="D92" s="148"/>
      <c r="E92" s="148"/>
      <c r="F92" s="148"/>
    </row>
    <row r="93" spans="2:6" x14ac:dyDescent="0.4">
      <c r="B93" s="148"/>
      <c r="C93" s="148"/>
      <c r="D93" s="148"/>
      <c r="E93" s="148"/>
      <c r="F93" s="148"/>
    </row>
    <row r="94" spans="2:6" x14ac:dyDescent="0.4">
      <c r="B94" s="148"/>
      <c r="C94" s="148"/>
      <c r="D94" s="148"/>
      <c r="E94" s="148"/>
      <c r="F94" s="148"/>
    </row>
    <row r="95" spans="2:6" x14ac:dyDescent="0.4">
      <c r="B95" s="148"/>
      <c r="C95" s="148"/>
      <c r="D95" s="148"/>
      <c r="E95" s="148"/>
      <c r="F95" s="148"/>
    </row>
    <row r="96" spans="2:6" x14ac:dyDescent="0.4">
      <c r="B96" s="148"/>
      <c r="C96" s="148"/>
      <c r="D96" s="148"/>
      <c r="E96" s="148"/>
      <c r="F96" s="148"/>
    </row>
    <row r="97" spans="2:6" x14ac:dyDescent="0.4">
      <c r="B97" s="148"/>
      <c r="C97" s="148"/>
      <c r="D97" s="148"/>
      <c r="E97" s="148"/>
      <c r="F97" s="148"/>
    </row>
    <row r="98" spans="2:6" x14ac:dyDescent="0.4">
      <c r="B98" s="148"/>
      <c r="C98" s="148"/>
      <c r="D98" s="148"/>
      <c r="E98" s="148"/>
      <c r="F98" s="148"/>
    </row>
    <row r="99" spans="2:6" x14ac:dyDescent="0.4">
      <c r="B99" s="148"/>
      <c r="C99" s="148"/>
      <c r="D99" s="148"/>
      <c r="E99" s="148"/>
      <c r="F99" s="148"/>
    </row>
    <row r="100" spans="2:6" x14ac:dyDescent="0.4">
      <c r="B100" s="148"/>
      <c r="C100" s="148"/>
      <c r="D100" s="148"/>
      <c r="E100" s="148"/>
      <c r="F100" s="148"/>
    </row>
    <row r="101" spans="2:6" x14ac:dyDescent="0.4">
      <c r="B101" s="148"/>
      <c r="C101" s="148"/>
      <c r="D101" s="148"/>
      <c r="E101" s="148"/>
      <c r="F101" s="148"/>
    </row>
    <row r="102" spans="2:6" x14ac:dyDescent="0.4">
      <c r="B102" s="148"/>
      <c r="C102" s="148"/>
      <c r="D102" s="148"/>
      <c r="E102" s="148"/>
      <c r="F102" s="148"/>
    </row>
    <row r="103" spans="2:6" x14ac:dyDescent="0.4">
      <c r="B103" s="148"/>
      <c r="C103" s="148"/>
      <c r="D103" s="148"/>
      <c r="E103" s="148"/>
      <c r="F103" s="148"/>
    </row>
    <row r="104" spans="2:6" x14ac:dyDescent="0.4">
      <c r="B104" s="148"/>
      <c r="C104" s="148"/>
      <c r="D104" s="148"/>
      <c r="E104" s="148"/>
      <c r="F104" s="148"/>
    </row>
    <row r="105" spans="2:6" x14ac:dyDescent="0.4">
      <c r="B105" s="148"/>
      <c r="C105" s="148"/>
      <c r="D105" s="148"/>
      <c r="E105" s="148"/>
      <c r="F105" s="148"/>
    </row>
    <row r="106" spans="2:6" x14ac:dyDescent="0.4">
      <c r="B106" s="148"/>
      <c r="C106" s="148"/>
      <c r="D106" s="148"/>
      <c r="E106" s="148"/>
      <c r="F106" s="148"/>
    </row>
    <row r="107" spans="2:6" x14ac:dyDescent="0.4">
      <c r="B107" s="148"/>
      <c r="C107" s="148"/>
      <c r="D107" s="148"/>
      <c r="E107" s="148"/>
      <c r="F107" s="148"/>
    </row>
    <row r="108" spans="2:6" x14ac:dyDescent="0.4">
      <c r="B108" s="148"/>
      <c r="C108" s="148"/>
      <c r="D108" s="148"/>
      <c r="E108" s="148"/>
      <c r="F108" s="148"/>
    </row>
    <row r="109" spans="2:6" x14ac:dyDescent="0.4">
      <c r="B109" s="148"/>
      <c r="C109" s="148"/>
      <c r="D109" s="148"/>
      <c r="E109" s="148"/>
      <c r="F109" s="148"/>
    </row>
    <row r="110" spans="2:6" x14ac:dyDescent="0.4">
      <c r="B110" s="148"/>
      <c r="C110" s="148"/>
      <c r="D110" s="148"/>
      <c r="E110" s="148"/>
      <c r="F110" s="148"/>
    </row>
    <row r="111" spans="2:6" x14ac:dyDescent="0.4">
      <c r="B111" s="148"/>
      <c r="C111" s="148"/>
      <c r="D111" s="148"/>
      <c r="E111" s="148"/>
      <c r="F111" s="148"/>
    </row>
    <row r="112" spans="2:6" x14ac:dyDescent="0.4">
      <c r="B112" s="148"/>
      <c r="C112" s="148"/>
      <c r="D112" s="148"/>
      <c r="E112" s="148"/>
      <c r="F112" s="148"/>
    </row>
    <row r="113" spans="2:6" x14ac:dyDescent="0.4">
      <c r="B113" s="148"/>
      <c r="C113" s="148"/>
      <c r="D113" s="148"/>
      <c r="E113" s="148"/>
      <c r="F113" s="148"/>
    </row>
    <row r="114" spans="2:6" x14ac:dyDescent="0.4">
      <c r="B114" s="148"/>
      <c r="C114" s="148"/>
      <c r="D114" s="148"/>
      <c r="E114" s="148"/>
      <c r="F114" s="148"/>
    </row>
    <row r="115" spans="2:6" x14ac:dyDescent="0.4">
      <c r="B115" s="148"/>
      <c r="C115" s="148"/>
      <c r="D115" s="148"/>
      <c r="E115" s="148"/>
      <c r="F115" s="148"/>
    </row>
    <row r="116" spans="2:6" x14ac:dyDescent="0.4">
      <c r="B116" s="148"/>
      <c r="C116" s="148"/>
      <c r="D116" s="148"/>
      <c r="E116" s="148"/>
      <c r="F116" s="148"/>
    </row>
    <row r="117" spans="2:6" x14ac:dyDescent="0.4">
      <c r="B117" s="148"/>
      <c r="C117" s="148"/>
      <c r="D117" s="148"/>
      <c r="E117" s="148"/>
      <c r="F117" s="148"/>
    </row>
    <row r="118" spans="2:6" x14ac:dyDescent="0.4">
      <c r="B118" s="148"/>
      <c r="C118" s="148"/>
      <c r="D118" s="148"/>
      <c r="E118" s="148"/>
      <c r="F118" s="148"/>
    </row>
    <row r="119" spans="2:6" x14ac:dyDescent="0.4">
      <c r="B119" s="148"/>
      <c r="C119" s="148"/>
      <c r="D119" s="148"/>
      <c r="E119" s="148"/>
      <c r="F119" s="148"/>
    </row>
    <row r="120" spans="2:6" x14ac:dyDescent="0.4">
      <c r="B120" s="148"/>
      <c r="C120" s="148"/>
      <c r="D120" s="148"/>
      <c r="E120" s="148"/>
      <c r="F120" s="148"/>
    </row>
    <row r="121" spans="2:6" x14ac:dyDescent="0.4">
      <c r="B121" s="148"/>
      <c r="C121" s="148"/>
      <c r="D121" s="148"/>
      <c r="E121" s="148"/>
      <c r="F121" s="148"/>
    </row>
    <row r="122" spans="2:6" x14ac:dyDescent="0.4">
      <c r="B122" s="148"/>
      <c r="C122" s="148"/>
      <c r="D122" s="148"/>
      <c r="E122" s="148"/>
      <c r="F122" s="148"/>
    </row>
    <row r="123" spans="2:6" x14ac:dyDescent="0.4">
      <c r="B123" s="148"/>
      <c r="C123" s="148"/>
      <c r="D123" s="148"/>
      <c r="E123" s="148"/>
      <c r="F123" s="148"/>
    </row>
    <row r="124" spans="2:6" x14ac:dyDescent="0.4">
      <c r="B124" s="148"/>
      <c r="C124" s="148"/>
      <c r="D124" s="148"/>
      <c r="E124" s="148"/>
      <c r="F124" s="148"/>
    </row>
    <row r="125" spans="2:6" x14ac:dyDescent="0.4">
      <c r="B125" s="148"/>
      <c r="C125" s="148"/>
      <c r="D125" s="148"/>
      <c r="E125" s="148"/>
      <c r="F125" s="148"/>
    </row>
    <row r="126" spans="2:6" x14ac:dyDescent="0.4">
      <c r="B126" s="148"/>
      <c r="C126" s="148"/>
      <c r="D126" s="148"/>
      <c r="E126" s="148"/>
      <c r="F126" s="148"/>
    </row>
    <row r="127" spans="2:6" x14ac:dyDescent="0.4">
      <c r="B127" s="148"/>
      <c r="C127" s="148"/>
      <c r="D127" s="148"/>
      <c r="E127" s="148"/>
      <c r="F127" s="148"/>
    </row>
    <row r="128" spans="2:6" x14ac:dyDescent="0.4">
      <c r="B128" s="148"/>
      <c r="C128" s="148"/>
      <c r="D128" s="148"/>
      <c r="E128" s="148"/>
      <c r="F128" s="148"/>
    </row>
    <row r="129" spans="2:6" x14ac:dyDescent="0.4">
      <c r="B129" s="148"/>
      <c r="C129" s="148"/>
      <c r="D129" s="148"/>
      <c r="E129" s="148"/>
      <c r="F129" s="148"/>
    </row>
    <row r="130" spans="2:6" x14ac:dyDescent="0.4">
      <c r="B130" s="148"/>
      <c r="C130" s="148"/>
      <c r="D130" s="148"/>
      <c r="E130" s="148"/>
      <c r="F130" s="148"/>
    </row>
    <row r="131" spans="2:6" x14ac:dyDescent="0.4">
      <c r="B131" s="148"/>
      <c r="C131" s="148"/>
      <c r="D131" s="148"/>
      <c r="E131" s="148"/>
      <c r="F131" s="148"/>
    </row>
    <row r="132" spans="2:6" x14ac:dyDescent="0.4">
      <c r="B132" s="148"/>
      <c r="C132" s="148"/>
      <c r="D132" s="148"/>
      <c r="E132" s="148"/>
      <c r="F132" s="148"/>
    </row>
    <row r="133" spans="2:6" x14ac:dyDescent="0.4">
      <c r="B133" s="148"/>
      <c r="C133" s="148"/>
      <c r="D133" s="148"/>
      <c r="E133" s="148"/>
      <c r="F133" s="148"/>
    </row>
    <row r="134" spans="2:6" x14ac:dyDescent="0.4">
      <c r="B134" s="148"/>
      <c r="C134" s="148"/>
      <c r="D134" s="148"/>
      <c r="E134" s="148"/>
      <c r="F134" s="148"/>
    </row>
    <row r="135" spans="2:6" x14ac:dyDescent="0.4">
      <c r="B135" s="148"/>
      <c r="C135" s="148"/>
      <c r="D135" s="148"/>
      <c r="E135" s="148"/>
      <c r="F135" s="148"/>
    </row>
    <row r="136" spans="2:6" x14ac:dyDescent="0.4">
      <c r="B136" s="148"/>
      <c r="C136" s="148"/>
      <c r="D136" s="148"/>
      <c r="E136" s="148"/>
      <c r="F136" s="148"/>
    </row>
    <row r="137" spans="2:6" x14ac:dyDescent="0.4">
      <c r="B137" s="148"/>
      <c r="C137" s="148"/>
      <c r="D137" s="148"/>
      <c r="E137" s="148"/>
      <c r="F137" s="148"/>
    </row>
    <row r="138" spans="2:6" x14ac:dyDescent="0.4">
      <c r="B138" s="148"/>
      <c r="C138" s="148"/>
      <c r="D138" s="148"/>
      <c r="E138" s="148"/>
      <c r="F138" s="148"/>
    </row>
    <row r="139" spans="2:6" x14ac:dyDescent="0.4">
      <c r="B139" s="148"/>
      <c r="C139" s="148"/>
      <c r="D139" s="148"/>
      <c r="E139" s="148"/>
      <c r="F139" s="148"/>
    </row>
    <row r="140" spans="2:6" x14ac:dyDescent="0.4">
      <c r="B140" s="148"/>
      <c r="C140" s="148"/>
      <c r="D140" s="148"/>
      <c r="E140" s="148"/>
      <c r="F140" s="148"/>
    </row>
    <row r="141" spans="2:6" x14ac:dyDescent="0.4">
      <c r="B141" s="148"/>
      <c r="C141" s="148"/>
      <c r="D141" s="148"/>
      <c r="E141" s="148"/>
      <c r="F141" s="148"/>
    </row>
    <row r="142" spans="2:6" x14ac:dyDescent="0.4">
      <c r="B142" s="148"/>
      <c r="C142" s="148"/>
      <c r="D142" s="148"/>
      <c r="E142" s="148"/>
      <c r="F142" s="148"/>
    </row>
    <row r="143" spans="2:6" x14ac:dyDescent="0.4">
      <c r="B143" s="148"/>
      <c r="C143" s="148"/>
      <c r="D143" s="148"/>
      <c r="E143" s="148"/>
      <c r="F143" s="148"/>
    </row>
    <row r="144" spans="2:6" x14ac:dyDescent="0.4">
      <c r="B144" s="148"/>
      <c r="C144" s="148"/>
      <c r="D144" s="148"/>
      <c r="E144" s="148"/>
      <c r="F144" s="148"/>
    </row>
    <row r="145" spans="2:6" x14ac:dyDescent="0.4">
      <c r="B145" s="148"/>
      <c r="C145" s="148"/>
      <c r="D145" s="148"/>
      <c r="E145" s="148"/>
      <c r="F145" s="148"/>
    </row>
    <row r="146" spans="2:6" x14ac:dyDescent="0.4">
      <c r="B146" s="148"/>
      <c r="C146" s="148"/>
      <c r="D146" s="148"/>
      <c r="E146" s="148"/>
      <c r="F146" s="148"/>
    </row>
    <row r="147" spans="2:6" x14ac:dyDescent="0.4">
      <c r="B147" s="148"/>
      <c r="C147" s="148"/>
      <c r="D147" s="148"/>
      <c r="E147" s="148"/>
      <c r="F147" s="148"/>
    </row>
    <row r="148" spans="2:6" x14ac:dyDescent="0.4">
      <c r="B148" s="148"/>
      <c r="C148" s="148"/>
      <c r="D148" s="148"/>
      <c r="E148" s="148"/>
      <c r="F148" s="148"/>
    </row>
    <row r="149" spans="2:6" x14ac:dyDescent="0.4">
      <c r="B149" s="148"/>
      <c r="C149" s="148"/>
      <c r="D149" s="148"/>
      <c r="E149" s="148"/>
      <c r="F149" s="148"/>
    </row>
    <row r="150" spans="2:6" x14ac:dyDescent="0.4">
      <c r="B150" s="148"/>
      <c r="C150" s="148"/>
      <c r="D150" s="148"/>
      <c r="E150" s="148"/>
      <c r="F150" s="148"/>
    </row>
    <row r="151" spans="2:6" x14ac:dyDescent="0.4">
      <c r="B151" s="148"/>
      <c r="C151" s="148"/>
      <c r="D151" s="148"/>
      <c r="E151" s="148"/>
      <c r="F151" s="148"/>
    </row>
    <row r="152" spans="2:6" x14ac:dyDescent="0.4">
      <c r="B152" s="148"/>
      <c r="C152" s="148"/>
      <c r="D152" s="148"/>
      <c r="E152" s="148"/>
      <c r="F152" s="148"/>
    </row>
    <row r="153" spans="2:6" x14ac:dyDescent="0.4">
      <c r="B153" s="148"/>
      <c r="C153" s="148"/>
      <c r="D153" s="148"/>
      <c r="E153" s="148"/>
      <c r="F153" s="148"/>
    </row>
    <row r="154" spans="2:6" x14ac:dyDescent="0.4">
      <c r="B154" s="148"/>
      <c r="C154" s="148"/>
      <c r="D154" s="148"/>
      <c r="E154" s="148"/>
      <c r="F154" s="148"/>
    </row>
    <row r="155" spans="2:6" x14ac:dyDescent="0.4">
      <c r="B155" s="148"/>
      <c r="C155" s="148"/>
      <c r="D155" s="148"/>
      <c r="E155" s="148"/>
      <c r="F155" s="148"/>
    </row>
    <row r="156" spans="2:6" x14ac:dyDescent="0.4">
      <c r="B156" s="148"/>
      <c r="C156" s="148"/>
      <c r="D156" s="148"/>
      <c r="E156" s="148"/>
      <c r="F156" s="148"/>
    </row>
    <row r="157" spans="2:6" x14ac:dyDescent="0.4">
      <c r="B157" s="148"/>
      <c r="C157" s="148"/>
      <c r="D157" s="148"/>
      <c r="E157" s="148"/>
      <c r="F157" s="148"/>
    </row>
    <row r="158" spans="2:6" x14ac:dyDescent="0.4">
      <c r="B158" s="148"/>
      <c r="C158" s="148"/>
      <c r="D158" s="148"/>
      <c r="E158" s="148"/>
      <c r="F158" s="148"/>
    </row>
    <row r="159" spans="2:6" x14ac:dyDescent="0.4">
      <c r="B159" s="148"/>
      <c r="C159" s="148"/>
      <c r="D159" s="148"/>
      <c r="E159" s="148"/>
      <c r="F159" s="148"/>
    </row>
    <row r="160" spans="2:6" x14ac:dyDescent="0.4">
      <c r="B160" s="148"/>
      <c r="C160" s="148"/>
      <c r="D160" s="148"/>
      <c r="E160" s="148"/>
      <c r="F160" s="148"/>
    </row>
    <row r="161" spans="2:6" x14ac:dyDescent="0.4">
      <c r="B161" s="148"/>
      <c r="C161" s="148"/>
      <c r="D161" s="148"/>
      <c r="E161" s="148"/>
      <c r="F161" s="148"/>
    </row>
    <row r="162" spans="2:6" x14ac:dyDescent="0.4">
      <c r="B162" s="148"/>
      <c r="C162" s="148"/>
      <c r="D162" s="148"/>
      <c r="E162" s="148"/>
      <c r="F162" s="148"/>
    </row>
    <row r="163" spans="2:6" x14ac:dyDescent="0.4">
      <c r="B163" s="148"/>
      <c r="C163" s="148"/>
      <c r="D163" s="148"/>
      <c r="E163" s="148"/>
      <c r="F163" s="148"/>
    </row>
    <row r="164" spans="2:6" x14ac:dyDescent="0.4">
      <c r="B164" s="148"/>
      <c r="C164" s="148"/>
      <c r="D164" s="148"/>
      <c r="E164" s="148"/>
      <c r="F164" s="148"/>
    </row>
    <row r="165" spans="2:6" x14ac:dyDescent="0.4">
      <c r="B165" s="148"/>
      <c r="C165" s="148"/>
      <c r="D165" s="148"/>
      <c r="E165" s="148"/>
      <c r="F165" s="148"/>
    </row>
    <row r="166" spans="2:6" x14ac:dyDescent="0.4">
      <c r="B166" s="148"/>
      <c r="C166" s="148"/>
      <c r="D166" s="148"/>
      <c r="E166" s="148"/>
      <c r="F166" s="148"/>
    </row>
    <row r="167" spans="2:6" x14ac:dyDescent="0.4">
      <c r="B167" s="148"/>
      <c r="C167" s="148"/>
      <c r="D167" s="148"/>
      <c r="E167" s="148"/>
      <c r="F167" s="148"/>
    </row>
    <row r="168" spans="2:6" x14ac:dyDescent="0.4">
      <c r="B168" s="148"/>
      <c r="C168" s="148"/>
      <c r="D168" s="148"/>
      <c r="E168" s="148"/>
      <c r="F168" s="148"/>
    </row>
    <row r="169" spans="2:6" x14ac:dyDescent="0.4">
      <c r="B169" s="148"/>
      <c r="C169" s="148"/>
      <c r="D169" s="148"/>
      <c r="E169" s="148"/>
      <c r="F169" s="148"/>
    </row>
    <row r="170" spans="2:6" x14ac:dyDescent="0.4">
      <c r="B170" s="148"/>
      <c r="C170" s="148"/>
      <c r="D170" s="148"/>
      <c r="E170" s="148"/>
      <c r="F170" s="148"/>
    </row>
  </sheetData>
  <mergeCells count="6">
    <mergeCell ref="E28:F28"/>
    <mergeCell ref="A1:F1"/>
    <mergeCell ref="A21:E21"/>
    <mergeCell ref="A22:E22"/>
    <mergeCell ref="A9:E9"/>
    <mergeCell ref="E27:F27"/>
  </mergeCells>
  <phoneticPr fontId="3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zoomScale="120" zoomScaleNormal="120" workbookViewId="0">
      <selection activeCell="F21" sqref="F21"/>
    </sheetView>
  </sheetViews>
  <sheetFormatPr baseColWidth="10" defaultColWidth="12.53515625" defaultRowHeight="14.6" x14ac:dyDescent="0.4"/>
  <cols>
    <col min="1" max="1" width="24.53515625" style="90" customWidth="1"/>
    <col min="2" max="2" width="6.15234375" style="143" customWidth="1"/>
    <col min="3" max="3" width="9.3046875" style="143" customWidth="1"/>
    <col min="4" max="4" width="7" style="143" customWidth="1"/>
    <col min="5" max="5" width="7.69140625" style="143" customWidth="1"/>
    <col min="6" max="6" width="9.84375" style="143" customWidth="1"/>
    <col min="7" max="7" width="13" style="90" customWidth="1"/>
    <col min="8" max="16384" width="12.53515625" style="90"/>
  </cols>
  <sheetData>
    <row r="1" spans="1:6" ht="19.2" customHeight="1" x14ac:dyDescent="0.5">
      <c r="A1" s="409" t="s">
        <v>112</v>
      </c>
      <c r="B1" s="410"/>
      <c r="C1" s="410"/>
      <c r="D1" s="410"/>
      <c r="E1" s="410"/>
      <c r="F1" s="411"/>
    </row>
    <row r="2" spans="1:6" s="121" customFormat="1" ht="13.2" customHeight="1" x14ac:dyDescent="0.3">
      <c r="A2" s="119" t="s">
        <v>55</v>
      </c>
      <c r="B2" s="120" t="s">
        <v>3</v>
      </c>
      <c r="C2" s="120" t="s">
        <v>2</v>
      </c>
      <c r="D2" s="120" t="s">
        <v>26</v>
      </c>
      <c r="E2" s="120" t="s">
        <v>0</v>
      </c>
      <c r="F2" s="120" t="s">
        <v>1</v>
      </c>
    </row>
    <row r="3" spans="1:6" ht="13.2" customHeight="1" x14ac:dyDescent="0.4">
      <c r="A3" s="122" t="s">
        <v>106</v>
      </c>
      <c r="B3" s="123" t="s">
        <v>6</v>
      </c>
      <c r="C3" s="249">
        <v>80</v>
      </c>
      <c r="D3" s="125"/>
      <c r="E3" s="124"/>
      <c r="F3" s="126"/>
    </row>
    <row r="4" spans="1:6" ht="13.2" customHeight="1" x14ac:dyDescent="0.4">
      <c r="A4" s="127" t="s">
        <v>104</v>
      </c>
      <c r="B4" s="128" t="s">
        <v>6</v>
      </c>
      <c r="C4" s="250">
        <v>356</v>
      </c>
      <c r="D4" s="130"/>
      <c r="E4" s="129"/>
      <c r="F4" s="131"/>
    </row>
    <row r="5" spans="1:6" ht="13.2" customHeight="1" x14ac:dyDescent="0.4">
      <c r="A5" s="127" t="s">
        <v>115</v>
      </c>
      <c r="B5" s="128" t="s">
        <v>6</v>
      </c>
      <c r="C5" s="250">
        <v>228</v>
      </c>
      <c r="D5" s="130"/>
      <c r="E5" s="129"/>
      <c r="F5" s="131"/>
    </row>
    <row r="6" spans="1:6" ht="13.2" customHeight="1" x14ac:dyDescent="0.4">
      <c r="A6" s="127" t="s">
        <v>21</v>
      </c>
      <c r="B6" s="128" t="s">
        <v>22</v>
      </c>
      <c r="C6" s="250">
        <v>20</v>
      </c>
      <c r="D6" s="130"/>
      <c r="E6" s="129"/>
      <c r="F6" s="131"/>
    </row>
    <row r="7" spans="1:6" ht="13.2" customHeight="1" x14ac:dyDescent="0.4">
      <c r="A7" s="127" t="s">
        <v>107</v>
      </c>
      <c r="B7" s="128" t="s">
        <v>23</v>
      </c>
      <c r="C7" s="250">
        <v>61517</v>
      </c>
      <c r="D7" s="130"/>
      <c r="E7" s="129"/>
      <c r="F7" s="131"/>
    </row>
    <row r="8" spans="1:6" ht="13.2" customHeight="1" x14ac:dyDescent="0.4">
      <c r="A8" s="193" t="s">
        <v>108</v>
      </c>
      <c r="B8" s="194" t="s">
        <v>23</v>
      </c>
      <c r="C8" s="252">
        <v>36170</v>
      </c>
      <c r="D8" s="195"/>
      <c r="E8" s="196"/>
      <c r="F8" s="197"/>
    </row>
    <row r="9" spans="1:6" ht="13.2" customHeight="1" x14ac:dyDescent="0.4">
      <c r="A9" s="428" t="s">
        <v>4</v>
      </c>
      <c r="B9" s="429"/>
      <c r="C9" s="429"/>
      <c r="D9" s="429"/>
      <c r="E9" s="429"/>
      <c r="F9" s="198">
        <f>SUM(F3:F3)</f>
        <v>0</v>
      </c>
    </row>
    <row r="10" spans="1:6" ht="13.2" customHeight="1" x14ac:dyDescent="0.4">
      <c r="A10" s="127" t="s">
        <v>68</v>
      </c>
      <c r="B10" s="128"/>
      <c r="C10" s="129"/>
      <c r="D10" s="130"/>
      <c r="E10" s="131"/>
      <c r="F10" s="144">
        <f>SUM(E11:E13)</f>
        <v>383.58000000000004</v>
      </c>
    </row>
    <row r="11" spans="1:6" ht="13.2" customHeight="1" x14ac:dyDescent="0.4">
      <c r="A11" s="199" t="s">
        <v>72</v>
      </c>
      <c r="B11" s="128" t="s">
        <v>5</v>
      </c>
      <c r="C11" s="250">
        <v>123</v>
      </c>
      <c r="D11" s="251">
        <f>+SILOMAIS!D12</f>
        <v>1.1200000000000001</v>
      </c>
      <c r="E11" s="144">
        <f>C11*D11</f>
        <v>137.76000000000002</v>
      </c>
      <c r="F11" s="144"/>
    </row>
    <row r="12" spans="1:6" ht="13.2" customHeight="1" x14ac:dyDescent="0.4">
      <c r="A12" s="199" t="s">
        <v>73</v>
      </c>
      <c r="B12" s="128" t="s">
        <v>5</v>
      </c>
      <c r="C12" s="250">
        <v>76</v>
      </c>
      <c r="D12" s="251">
        <f>+SILOMAIS!D13</f>
        <v>0.96</v>
      </c>
      <c r="E12" s="144">
        <f>C12*D12</f>
        <v>72.959999999999994</v>
      </c>
      <c r="F12" s="144"/>
    </row>
    <row r="13" spans="1:6" ht="13.2" customHeight="1" x14ac:dyDescent="0.4">
      <c r="A13" s="199" t="s">
        <v>74</v>
      </c>
      <c r="B13" s="128" t="s">
        <v>5</v>
      </c>
      <c r="C13" s="250">
        <v>201</v>
      </c>
      <c r="D13" s="251">
        <f>+SILOMAIS!D14</f>
        <v>0.86</v>
      </c>
      <c r="E13" s="144">
        <f>C13*D13</f>
        <v>172.85999999999999</v>
      </c>
      <c r="F13" s="144"/>
    </row>
    <row r="14" spans="1:6" ht="13.2" customHeight="1" x14ac:dyDescent="0.4">
      <c r="A14" s="127" t="s">
        <v>69</v>
      </c>
      <c r="B14" s="128"/>
      <c r="C14" s="129"/>
      <c r="D14" s="130"/>
      <c r="E14" s="131"/>
      <c r="F14" s="144">
        <v>0</v>
      </c>
    </row>
    <row r="15" spans="1:6" ht="13.2" customHeight="1" x14ac:dyDescent="0.4">
      <c r="A15" s="127" t="s">
        <v>56</v>
      </c>
      <c r="B15" s="128"/>
      <c r="C15" s="129"/>
      <c r="D15" s="130"/>
      <c r="E15" s="131"/>
      <c r="F15" s="144">
        <v>24</v>
      </c>
    </row>
    <row r="16" spans="1:6" ht="13.2" customHeight="1" x14ac:dyDescent="0.4">
      <c r="A16" s="127" t="s">
        <v>28</v>
      </c>
      <c r="B16" s="128"/>
      <c r="C16" s="129"/>
      <c r="D16" s="130"/>
      <c r="E16" s="131"/>
      <c r="F16" s="144">
        <v>165</v>
      </c>
    </row>
    <row r="17" spans="1:6" ht="13.2" customHeight="1" x14ac:dyDescent="0.4">
      <c r="A17" s="127" t="s">
        <v>113</v>
      </c>
      <c r="B17" s="128"/>
      <c r="C17" s="129"/>
      <c r="D17" s="130"/>
      <c r="E17" s="131"/>
      <c r="F17" s="144">
        <v>225</v>
      </c>
    </row>
    <row r="18" spans="1:6" ht="13.2" customHeight="1" x14ac:dyDescent="0.4">
      <c r="A18" s="127" t="s">
        <v>114</v>
      </c>
      <c r="B18" s="128"/>
      <c r="C18" s="129"/>
      <c r="D18" s="130"/>
      <c r="E18" s="131"/>
      <c r="F18" s="144">
        <v>225</v>
      </c>
    </row>
    <row r="19" spans="1:6" ht="13.2" customHeight="1" x14ac:dyDescent="0.4">
      <c r="A19" s="193" t="s">
        <v>70</v>
      </c>
      <c r="B19" s="194"/>
      <c r="C19" s="200">
        <v>12</v>
      </c>
      <c r="D19" s="201">
        <v>0.03</v>
      </c>
      <c r="E19" s="202">
        <f>F10+F14+F15+(F16/2)</f>
        <v>490.08000000000004</v>
      </c>
      <c r="F19" s="202">
        <f>E19*C19/12*D19</f>
        <v>14.702400000000003</v>
      </c>
    </row>
    <row r="20" spans="1:6" ht="13.2" customHeight="1" x14ac:dyDescent="0.4">
      <c r="A20" s="426" t="s">
        <v>18</v>
      </c>
      <c r="B20" s="427"/>
      <c r="C20" s="427"/>
      <c r="D20" s="427"/>
      <c r="E20" s="427"/>
      <c r="F20" s="203">
        <f>SUM(F10:F19)</f>
        <v>1037.2824000000001</v>
      </c>
    </row>
    <row r="21" spans="1:6" s="132" customFormat="1" ht="13.2" customHeight="1" x14ac:dyDescent="0.45">
      <c r="A21" s="430" t="s">
        <v>65</v>
      </c>
      <c r="B21" s="431"/>
      <c r="C21" s="431"/>
      <c r="D21" s="431"/>
      <c r="E21" s="431"/>
      <c r="F21" s="253">
        <f>F9-F20</f>
        <v>-1037.2824000000001</v>
      </c>
    </row>
    <row r="22" spans="1:6" ht="13.2" customHeight="1" x14ac:dyDescent="0.4">
      <c r="A22" s="133" t="s">
        <v>19</v>
      </c>
      <c r="B22" s="134"/>
      <c r="C22" s="134"/>
      <c r="D22" s="134"/>
      <c r="E22" s="145"/>
      <c r="F22" s="135"/>
    </row>
    <row r="23" spans="1:6" ht="13.2" customHeight="1" x14ac:dyDescent="0.4">
      <c r="A23" s="136" t="s">
        <v>75</v>
      </c>
      <c r="B23" s="136"/>
      <c r="C23" s="136"/>
      <c r="D23" s="136"/>
      <c r="E23" s="146"/>
      <c r="F23" s="137">
        <v>1</v>
      </c>
    </row>
    <row r="24" spans="1:6" ht="13.2" customHeight="1" x14ac:dyDescent="0.4">
      <c r="A24" s="138" t="s">
        <v>76</v>
      </c>
      <c r="B24" s="138"/>
      <c r="C24" s="138"/>
      <c r="D24" s="138"/>
      <c r="E24" s="147"/>
      <c r="F24" s="139">
        <v>12</v>
      </c>
    </row>
    <row r="25" spans="1:6" ht="13.2" customHeight="1" x14ac:dyDescent="0.4">
      <c r="A25" s="140" t="s">
        <v>20</v>
      </c>
      <c r="B25" s="136"/>
      <c r="C25" s="136"/>
      <c r="D25" s="136"/>
      <c r="E25" s="146"/>
      <c r="F25" s="137"/>
    </row>
    <row r="26" spans="1:6" ht="13.2" customHeight="1" x14ac:dyDescent="0.4">
      <c r="A26" s="204" t="str">
        <f>+A7</f>
        <v>Umsetzbare Energie (ME)</v>
      </c>
      <c r="B26" s="136"/>
      <c r="C26" s="136"/>
      <c r="D26" s="136"/>
      <c r="E26" s="422">
        <f>+C7</f>
        <v>61517</v>
      </c>
      <c r="F26" s="423"/>
    </row>
    <row r="27" spans="1:6" ht="13.2" customHeight="1" x14ac:dyDescent="0.4">
      <c r="A27" s="138" t="str">
        <f>+A8</f>
        <v>Nettoenergielaktation (NEL)</v>
      </c>
      <c r="B27" s="138"/>
      <c r="C27" s="138"/>
      <c r="D27" s="138"/>
      <c r="E27" s="424">
        <f>+C8</f>
        <v>36170</v>
      </c>
      <c r="F27" s="425"/>
    </row>
    <row r="28" spans="1:6" ht="13.2" customHeight="1" x14ac:dyDescent="0.4">
      <c r="A28" s="140" t="s">
        <v>71</v>
      </c>
      <c r="B28" s="136"/>
      <c r="C28" s="136"/>
      <c r="D28" s="136"/>
      <c r="E28" s="146"/>
      <c r="F28" s="141"/>
    </row>
    <row r="29" spans="1:6" ht="13.2" customHeight="1" x14ac:dyDescent="0.4">
      <c r="A29" s="136" t="s">
        <v>110</v>
      </c>
      <c r="B29" s="136"/>
      <c r="C29" s="136"/>
      <c r="D29" s="136"/>
      <c r="E29" s="146"/>
      <c r="F29" s="205">
        <f>+F20/E26*100</f>
        <v>1.6861719524684233</v>
      </c>
    </row>
    <row r="30" spans="1:6" ht="13.2" customHeight="1" x14ac:dyDescent="0.4">
      <c r="A30" s="138" t="s">
        <v>111</v>
      </c>
      <c r="B30" s="138"/>
      <c r="C30" s="138"/>
      <c r="D30" s="138"/>
      <c r="E30" s="147"/>
      <c r="F30" s="206">
        <f>+F20/E27*100</f>
        <v>2.867797622338955</v>
      </c>
    </row>
    <row r="31" spans="1:6" x14ac:dyDescent="0.4">
      <c r="B31" s="90"/>
      <c r="C31" s="90"/>
      <c r="D31" s="90"/>
      <c r="E31" s="90"/>
      <c r="F31" s="90"/>
    </row>
    <row r="32" spans="1:6" ht="18.45" x14ac:dyDescent="0.5">
      <c r="A32" s="63" t="s">
        <v>227</v>
      </c>
      <c r="B32" s="148"/>
      <c r="C32" s="148"/>
      <c r="D32" s="148"/>
      <c r="E32" s="90"/>
      <c r="F32" s="90"/>
    </row>
    <row r="33" spans="1:6" x14ac:dyDescent="0.4">
      <c r="A33" s="226" t="s">
        <v>55</v>
      </c>
      <c r="B33" s="227"/>
      <c r="C33" s="228" t="s">
        <v>25</v>
      </c>
      <c r="D33" s="229" t="s">
        <v>232</v>
      </c>
      <c r="E33" s="90"/>
      <c r="F33" s="90"/>
    </row>
    <row r="34" spans="1:6" x14ac:dyDescent="0.4">
      <c r="A34" s="230" t="s">
        <v>224</v>
      </c>
      <c r="B34" s="231"/>
      <c r="C34" s="232" t="s">
        <v>66</v>
      </c>
      <c r="D34" s="233">
        <v>0</v>
      </c>
      <c r="E34" s="90"/>
      <c r="F34" s="90"/>
    </row>
    <row r="35" spans="1:6" x14ac:dyDescent="0.4">
      <c r="A35" s="230" t="s">
        <v>68</v>
      </c>
      <c r="B35" s="231"/>
      <c r="C35" s="232" t="s">
        <v>66</v>
      </c>
      <c r="D35" s="233">
        <f>+F10</f>
        <v>383.58000000000004</v>
      </c>
      <c r="E35" s="90"/>
      <c r="F35" s="90"/>
    </row>
    <row r="36" spans="1:6" x14ac:dyDescent="0.4">
      <c r="A36" s="230" t="s">
        <v>69</v>
      </c>
      <c r="B36" s="231"/>
      <c r="C36" s="232" t="s">
        <v>66</v>
      </c>
      <c r="D36" s="233">
        <f>+F14</f>
        <v>0</v>
      </c>
      <c r="E36" s="90"/>
      <c r="F36" s="90"/>
    </row>
    <row r="37" spans="1:6" x14ac:dyDescent="0.4">
      <c r="A37" s="230" t="s">
        <v>56</v>
      </c>
      <c r="B37" s="231"/>
      <c r="C37" s="232" t="s">
        <v>66</v>
      </c>
      <c r="D37" s="233">
        <f>+F15</f>
        <v>24</v>
      </c>
      <c r="E37" s="90"/>
      <c r="F37" s="90"/>
    </row>
    <row r="38" spans="1:6" x14ac:dyDescent="0.4">
      <c r="A38" s="234" t="s">
        <v>230</v>
      </c>
      <c r="B38" s="235"/>
      <c r="C38" s="236" t="s">
        <v>66</v>
      </c>
      <c r="D38" s="237">
        <f>+F16/2</f>
        <v>82.5</v>
      </c>
      <c r="E38" s="90"/>
      <c r="F38" s="90"/>
    </row>
    <row r="39" spans="1:6" x14ac:dyDescent="0.4">
      <c r="A39" s="238" t="s">
        <v>225</v>
      </c>
      <c r="B39" s="239"/>
      <c r="C39" s="240" t="s">
        <v>66</v>
      </c>
      <c r="D39" s="241">
        <f>+SUM(D34:D38)</f>
        <v>490.08000000000004</v>
      </c>
      <c r="E39" s="90"/>
      <c r="F39" s="90"/>
    </row>
    <row r="40" spans="1:6" x14ac:dyDescent="0.4">
      <c r="A40" s="230" t="s">
        <v>228</v>
      </c>
      <c r="B40" s="231"/>
      <c r="C40" s="232" t="s">
        <v>229</v>
      </c>
      <c r="D40" s="233">
        <v>12</v>
      </c>
      <c r="E40" s="90"/>
      <c r="F40" s="90"/>
    </row>
    <row r="41" spans="1:6" x14ac:dyDescent="0.4">
      <c r="A41" s="230" t="s">
        <v>231</v>
      </c>
      <c r="B41" s="231"/>
      <c r="C41" s="232" t="s">
        <v>66</v>
      </c>
      <c r="D41" s="233">
        <f>+D39*D40/12</f>
        <v>490.0800000000001</v>
      </c>
      <c r="E41" s="90"/>
      <c r="F41" s="90"/>
    </row>
    <row r="42" spans="1:6" x14ac:dyDescent="0.4">
      <c r="A42" s="234" t="s">
        <v>155</v>
      </c>
      <c r="B42" s="235"/>
      <c r="C42" s="236" t="s">
        <v>22</v>
      </c>
      <c r="D42" s="242">
        <v>0.03</v>
      </c>
      <c r="E42" s="90"/>
      <c r="F42" s="90"/>
    </row>
    <row r="43" spans="1:6" x14ac:dyDescent="0.4">
      <c r="A43" s="243" t="s">
        <v>70</v>
      </c>
      <c r="B43" s="244"/>
      <c r="C43" s="245" t="s">
        <v>66</v>
      </c>
      <c r="D43" s="246">
        <f>+D41*D42</f>
        <v>14.702400000000003</v>
      </c>
      <c r="E43" s="90"/>
      <c r="F43" s="90"/>
    </row>
    <row r="44" spans="1:6" x14ac:dyDescent="0.4">
      <c r="B44" s="90"/>
      <c r="C44" s="90"/>
      <c r="D44" s="90"/>
      <c r="E44" s="90"/>
      <c r="F44" s="90"/>
    </row>
    <row r="45" spans="1:6" x14ac:dyDescent="0.4">
      <c r="B45" s="90"/>
      <c r="C45" s="90"/>
      <c r="D45" s="90"/>
      <c r="E45" s="90"/>
      <c r="F45" s="90"/>
    </row>
    <row r="46" spans="1:6" x14ac:dyDescent="0.4">
      <c r="B46" s="90"/>
      <c r="C46" s="90"/>
      <c r="D46" s="90"/>
      <c r="E46" s="90"/>
      <c r="F46" s="90"/>
    </row>
    <row r="47" spans="1:6" x14ac:dyDescent="0.4">
      <c r="B47" s="90"/>
      <c r="C47" s="90"/>
      <c r="D47" s="90"/>
      <c r="E47" s="90"/>
      <c r="F47" s="90"/>
    </row>
    <row r="48" spans="1:6" x14ac:dyDescent="0.4">
      <c r="B48" s="90"/>
      <c r="C48" s="90"/>
      <c r="D48" s="90"/>
      <c r="E48" s="90"/>
      <c r="F48" s="90"/>
    </row>
    <row r="49" spans="2:6" x14ac:dyDescent="0.4">
      <c r="B49" s="90"/>
      <c r="C49" s="90"/>
      <c r="D49" s="90"/>
      <c r="E49" s="90"/>
      <c r="F49" s="90"/>
    </row>
    <row r="50" spans="2:6" x14ac:dyDescent="0.4">
      <c r="B50" s="90"/>
      <c r="C50" s="90"/>
      <c r="D50" s="90"/>
      <c r="E50" s="90"/>
      <c r="F50" s="90"/>
    </row>
    <row r="51" spans="2:6" x14ac:dyDescent="0.4">
      <c r="B51" s="90"/>
      <c r="C51" s="90"/>
      <c r="D51" s="90"/>
      <c r="E51" s="90"/>
      <c r="F51" s="90"/>
    </row>
    <row r="52" spans="2:6" x14ac:dyDescent="0.4">
      <c r="B52" s="90"/>
      <c r="C52" s="90"/>
      <c r="D52" s="90"/>
      <c r="E52" s="90"/>
      <c r="F52" s="90"/>
    </row>
    <row r="53" spans="2:6" x14ac:dyDescent="0.4">
      <c r="B53" s="90"/>
      <c r="C53" s="90"/>
      <c r="D53" s="90"/>
      <c r="E53" s="90"/>
      <c r="F53" s="90"/>
    </row>
    <row r="54" spans="2:6" x14ac:dyDescent="0.4">
      <c r="B54" s="90"/>
      <c r="C54" s="90"/>
      <c r="D54" s="90"/>
      <c r="E54" s="90"/>
      <c r="F54" s="90"/>
    </row>
    <row r="55" spans="2:6" x14ac:dyDescent="0.4">
      <c r="B55" s="90"/>
      <c r="C55" s="90"/>
      <c r="D55" s="90"/>
      <c r="E55" s="90"/>
      <c r="F55" s="90"/>
    </row>
    <row r="56" spans="2:6" x14ac:dyDescent="0.4">
      <c r="B56" s="90"/>
      <c r="C56" s="90"/>
      <c r="D56" s="90"/>
      <c r="E56" s="90"/>
      <c r="F56" s="90"/>
    </row>
    <row r="57" spans="2:6" x14ac:dyDescent="0.4">
      <c r="B57" s="90"/>
      <c r="C57" s="90"/>
      <c r="D57" s="90"/>
      <c r="E57" s="90"/>
      <c r="F57" s="90"/>
    </row>
    <row r="58" spans="2:6" x14ac:dyDescent="0.4">
      <c r="B58" s="90"/>
      <c r="C58" s="90"/>
      <c r="D58" s="90"/>
      <c r="E58" s="90"/>
      <c r="F58" s="90"/>
    </row>
    <row r="59" spans="2:6" x14ac:dyDescent="0.4">
      <c r="B59" s="90"/>
      <c r="C59" s="90"/>
      <c r="D59" s="90"/>
      <c r="E59" s="90"/>
      <c r="F59" s="90"/>
    </row>
    <row r="60" spans="2:6" x14ac:dyDescent="0.4">
      <c r="B60" s="90"/>
      <c r="C60" s="90"/>
      <c r="D60" s="90"/>
      <c r="E60" s="90"/>
      <c r="F60" s="90"/>
    </row>
    <row r="61" spans="2:6" x14ac:dyDescent="0.4">
      <c r="B61" s="90"/>
      <c r="C61" s="90"/>
      <c r="D61" s="90"/>
      <c r="E61" s="90"/>
      <c r="F61" s="90"/>
    </row>
    <row r="62" spans="2:6" x14ac:dyDescent="0.4">
      <c r="B62" s="90"/>
      <c r="C62" s="90"/>
      <c r="D62" s="90"/>
      <c r="E62" s="90"/>
      <c r="F62" s="90"/>
    </row>
    <row r="63" spans="2:6" x14ac:dyDescent="0.4">
      <c r="B63" s="90"/>
      <c r="C63" s="90"/>
      <c r="D63" s="90"/>
      <c r="E63" s="90"/>
      <c r="F63" s="90"/>
    </row>
    <row r="64" spans="2:6" x14ac:dyDescent="0.4">
      <c r="B64" s="90"/>
      <c r="C64" s="90"/>
      <c r="D64" s="90"/>
      <c r="E64" s="90"/>
      <c r="F64" s="90"/>
    </row>
    <row r="65" spans="2:6" x14ac:dyDescent="0.4">
      <c r="B65" s="90"/>
      <c r="C65" s="90"/>
      <c r="D65" s="90"/>
      <c r="E65" s="90"/>
      <c r="F65" s="90"/>
    </row>
    <row r="66" spans="2:6" x14ac:dyDescent="0.4">
      <c r="B66" s="90"/>
      <c r="C66" s="90"/>
      <c r="D66" s="90"/>
      <c r="E66" s="90"/>
      <c r="F66" s="90"/>
    </row>
    <row r="67" spans="2:6" x14ac:dyDescent="0.4">
      <c r="B67" s="90"/>
      <c r="C67" s="90"/>
      <c r="D67" s="90"/>
      <c r="E67" s="90"/>
      <c r="F67" s="90"/>
    </row>
    <row r="68" spans="2:6" x14ac:dyDescent="0.4">
      <c r="B68" s="90"/>
      <c r="C68" s="90"/>
      <c r="D68" s="90"/>
      <c r="E68" s="90"/>
      <c r="F68" s="90"/>
    </row>
    <row r="69" spans="2:6" x14ac:dyDescent="0.4">
      <c r="B69" s="90"/>
      <c r="C69" s="90"/>
      <c r="D69" s="90"/>
      <c r="E69" s="90"/>
      <c r="F69" s="90"/>
    </row>
    <row r="70" spans="2:6" x14ac:dyDescent="0.4">
      <c r="B70" s="90"/>
      <c r="C70" s="90"/>
      <c r="D70" s="90"/>
      <c r="E70" s="90"/>
      <c r="F70" s="90"/>
    </row>
    <row r="71" spans="2:6" x14ac:dyDescent="0.4">
      <c r="B71" s="90"/>
      <c r="C71" s="90"/>
      <c r="D71" s="90"/>
      <c r="E71" s="90"/>
      <c r="F71" s="90"/>
    </row>
    <row r="72" spans="2:6" x14ac:dyDescent="0.4">
      <c r="B72" s="90"/>
      <c r="C72" s="90"/>
      <c r="D72" s="90"/>
      <c r="E72" s="90"/>
      <c r="F72" s="90"/>
    </row>
    <row r="73" spans="2:6" x14ac:dyDescent="0.4">
      <c r="B73" s="90"/>
      <c r="C73" s="90"/>
      <c r="D73" s="90"/>
      <c r="E73" s="90"/>
      <c r="F73" s="90"/>
    </row>
    <row r="74" spans="2:6" x14ac:dyDescent="0.4">
      <c r="B74" s="90"/>
      <c r="C74" s="90"/>
      <c r="D74" s="90"/>
      <c r="E74" s="90"/>
      <c r="F74" s="90"/>
    </row>
    <row r="75" spans="2:6" x14ac:dyDescent="0.4">
      <c r="B75" s="90"/>
      <c r="C75" s="90"/>
      <c r="D75" s="90"/>
      <c r="E75" s="90"/>
      <c r="F75" s="90"/>
    </row>
    <row r="76" spans="2:6" x14ac:dyDescent="0.4">
      <c r="B76" s="90"/>
      <c r="C76" s="90"/>
      <c r="D76" s="90"/>
      <c r="E76" s="90"/>
      <c r="F76" s="90"/>
    </row>
    <row r="77" spans="2:6" x14ac:dyDescent="0.4">
      <c r="B77" s="90"/>
      <c r="C77" s="90"/>
      <c r="D77" s="90"/>
      <c r="E77" s="90"/>
      <c r="F77" s="90"/>
    </row>
    <row r="78" spans="2:6" x14ac:dyDescent="0.4">
      <c r="B78" s="90"/>
      <c r="C78" s="90"/>
      <c r="D78" s="90"/>
      <c r="E78" s="90"/>
      <c r="F78" s="90"/>
    </row>
    <row r="79" spans="2:6" x14ac:dyDescent="0.4">
      <c r="B79" s="90"/>
      <c r="C79" s="90"/>
      <c r="D79" s="90"/>
      <c r="E79" s="90"/>
      <c r="F79" s="90"/>
    </row>
    <row r="80" spans="2:6" x14ac:dyDescent="0.4">
      <c r="B80" s="90"/>
      <c r="C80" s="90"/>
      <c r="D80" s="90"/>
      <c r="E80" s="90"/>
      <c r="F80" s="90"/>
    </row>
    <row r="81" spans="2:6" x14ac:dyDescent="0.4">
      <c r="B81" s="90"/>
      <c r="C81" s="90"/>
      <c r="D81" s="90"/>
      <c r="E81" s="90"/>
      <c r="F81" s="90"/>
    </row>
    <row r="82" spans="2:6" x14ac:dyDescent="0.4">
      <c r="B82" s="90"/>
      <c r="C82" s="90"/>
      <c r="D82" s="90"/>
      <c r="E82" s="90"/>
      <c r="F82" s="90"/>
    </row>
    <row r="83" spans="2:6" x14ac:dyDescent="0.4">
      <c r="B83" s="90"/>
      <c r="C83" s="90"/>
      <c r="D83" s="90"/>
      <c r="E83" s="90"/>
      <c r="F83" s="90"/>
    </row>
    <row r="84" spans="2:6" x14ac:dyDescent="0.4">
      <c r="B84" s="90"/>
      <c r="C84" s="90"/>
      <c r="D84" s="90"/>
      <c r="E84" s="90"/>
      <c r="F84" s="90"/>
    </row>
    <row r="85" spans="2:6" x14ac:dyDescent="0.4">
      <c r="B85" s="90"/>
      <c r="C85" s="90"/>
      <c r="D85" s="90"/>
      <c r="E85" s="90"/>
      <c r="F85" s="90"/>
    </row>
    <row r="86" spans="2:6" x14ac:dyDescent="0.4">
      <c r="B86" s="90"/>
      <c r="C86" s="90"/>
      <c r="D86" s="90"/>
      <c r="E86" s="90"/>
      <c r="F86" s="90"/>
    </row>
    <row r="87" spans="2:6" x14ac:dyDescent="0.4">
      <c r="B87" s="90"/>
      <c r="C87" s="90"/>
      <c r="D87" s="90"/>
      <c r="E87" s="90"/>
      <c r="F87" s="90"/>
    </row>
    <row r="88" spans="2:6" x14ac:dyDescent="0.4">
      <c r="B88" s="90"/>
      <c r="C88" s="90"/>
      <c r="D88" s="90"/>
      <c r="E88" s="90"/>
      <c r="F88" s="90"/>
    </row>
    <row r="89" spans="2:6" x14ac:dyDescent="0.4">
      <c r="B89" s="90"/>
      <c r="C89" s="90"/>
      <c r="D89" s="90"/>
      <c r="E89" s="90"/>
      <c r="F89" s="90"/>
    </row>
    <row r="90" spans="2:6" x14ac:dyDescent="0.4">
      <c r="B90" s="90"/>
      <c r="C90" s="90"/>
      <c r="D90" s="90"/>
      <c r="E90" s="90"/>
      <c r="F90" s="90"/>
    </row>
    <row r="91" spans="2:6" x14ac:dyDescent="0.4">
      <c r="B91" s="90"/>
      <c r="C91" s="90"/>
      <c r="D91" s="90"/>
      <c r="E91" s="90"/>
      <c r="F91" s="90"/>
    </row>
    <row r="92" spans="2:6" x14ac:dyDescent="0.4">
      <c r="B92" s="90"/>
      <c r="C92" s="90"/>
      <c r="D92" s="90"/>
      <c r="E92" s="90"/>
      <c r="F92" s="90"/>
    </row>
    <row r="93" spans="2:6" x14ac:dyDescent="0.4">
      <c r="B93" s="90"/>
      <c r="C93" s="90"/>
      <c r="D93" s="90"/>
      <c r="E93" s="90"/>
      <c r="F93" s="90"/>
    </row>
    <row r="94" spans="2:6" x14ac:dyDescent="0.4">
      <c r="B94" s="90"/>
      <c r="C94" s="90"/>
      <c r="D94" s="90"/>
      <c r="E94" s="90"/>
      <c r="F94" s="90"/>
    </row>
    <row r="95" spans="2:6" x14ac:dyDescent="0.4">
      <c r="B95" s="90"/>
      <c r="C95" s="90"/>
      <c r="D95" s="90"/>
      <c r="E95" s="90"/>
      <c r="F95" s="90"/>
    </row>
    <row r="96" spans="2:6" x14ac:dyDescent="0.4">
      <c r="B96" s="90"/>
      <c r="C96" s="90"/>
      <c r="D96" s="90"/>
      <c r="E96" s="90"/>
      <c r="F96" s="90"/>
    </row>
    <row r="97" spans="2:6" x14ac:dyDescent="0.4">
      <c r="B97" s="90"/>
      <c r="C97" s="90"/>
      <c r="D97" s="90"/>
      <c r="E97" s="90"/>
      <c r="F97" s="90"/>
    </row>
    <row r="98" spans="2:6" x14ac:dyDescent="0.4">
      <c r="B98" s="90"/>
      <c r="C98" s="90"/>
      <c r="D98" s="90"/>
      <c r="E98" s="90"/>
      <c r="F98" s="90"/>
    </row>
    <row r="99" spans="2:6" x14ac:dyDescent="0.4">
      <c r="B99" s="90"/>
      <c r="C99" s="90"/>
      <c r="D99" s="90"/>
      <c r="E99" s="90"/>
      <c r="F99" s="90"/>
    </row>
    <row r="100" spans="2:6" x14ac:dyDescent="0.4">
      <c r="B100" s="90"/>
      <c r="C100" s="90"/>
      <c r="D100" s="90"/>
      <c r="E100" s="90"/>
      <c r="F100" s="90"/>
    </row>
    <row r="101" spans="2:6" x14ac:dyDescent="0.4">
      <c r="B101" s="90"/>
      <c r="C101" s="90"/>
      <c r="D101" s="90"/>
      <c r="E101" s="90"/>
      <c r="F101" s="90"/>
    </row>
    <row r="102" spans="2:6" x14ac:dyDescent="0.4">
      <c r="B102" s="90"/>
      <c r="C102" s="90"/>
      <c r="D102" s="90"/>
      <c r="E102" s="90"/>
      <c r="F102" s="90"/>
    </row>
    <row r="103" spans="2:6" x14ac:dyDescent="0.4">
      <c r="B103" s="90"/>
      <c r="C103" s="90"/>
      <c r="D103" s="90"/>
      <c r="E103" s="90"/>
      <c r="F103" s="90"/>
    </row>
    <row r="104" spans="2:6" x14ac:dyDescent="0.4">
      <c r="B104" s="90"/>
      <c r="C104" s="90"/>
      <c r="D104" s="90"/>
      <c r="E104" s="90"/>
      <c r="F104" s="90"/>
    </row>
    <row r="105" spans="2:6" x14ac:dyDescent="0.4">
      <c r="B105" s="90"/>
      <c r="C105" s="90"/>
      <c r="D105" s="90"/>
      <c r="E105" s="90"/>
      <c r="F105" s="90"/>
    </row>
    <row r="106" spans="2:6" x14ac:dyDescent="0.4">
      <c r="B106" s="90"/>
      <c r="C106" s="90"/>
      <c r="D106" s="90"/>
      <c r="E106" s="90"/>
      <c r="F106" s="90"/>
    </row>
    <row r="107" spans="2:6" x14ac:dyDescent="0.4">
      <c r="B107" s="90"/>
      <c r="C107" s="90"/>
      <c r="D107" s="90"/>
      <c r="E107" s="90"/>
      <c r="F107" s="90"/>
    </row>
    <row r="108" spans="2:6" x14ac:dyDescent="0.4">
      <c r="B108" s="90"/>
      <c r="C108" s="90"/>
      <c r="D108" s="90"/>
      <c r="E108" s="90"/>
      <c r="F108" s="90"/>
    </row>
    <row r="109" spans="2:6" x14ac:dyDescent="0.4">
      <c r="B109" s="90"/>
      <c r="C109" s="90"/>
      <c r="D109" s="90"/>
      <c r="E109" s="90"/>
      <c r="F109" s="90"/>
    </row>
    <row r="110" spans="2:6" x14ac:dyDescent="0.4">
      <c r="B110" s="90"/>
      <c r="C110" s="90"/>
      <c r="D110" s="90"/>
      <c r="E110" s="90"/>
      <c r="F110" s="90"/>
    </row>
    <row r="111" spans="2:6" x14ac:dyDescent="0.4">
      <c r="B111" s="90"/>
      <c r="C111" s="90"/>
      <c r="D111" s="90"/>
      <c r="E111" s="90"/>
      <c r="F111" s="90"/>
    </row>
    <row r="112" spans="2:6" x14ac:dyDescent="0.4">
      <c r="B112" s="90"/>
      <c r="C112" s="90"/>
      <c r="D112" s="90"/>
      <c r="E112" s="90"/>
      <c r="F112" s="90"/>
    </row>
    <row r="113" spans="2:6" x14ac:dyDescent="0.4">
      <c r="B113" s="90"/>
      <c r="C113" s="90"/>
      <c r="D113" s="90"/>
      <c r="E113" s="90"/>
      <c r="F113" s="90"/>
    </row>
    <row r="114" spans="2:6" x14ac:dyDescent="0.4">
      <c r="B114" s="90"/>
      <c r="C114" s="90"/>
      <c r="D114" s="90"/>
      <c r="E114" s="90"/>
      <c r="F114" s="90"/>
    </row>
    <row r="115" spans="2:6" x14ac:dyDescent="0.4">
      <c r="B115" s="90"/>
      <c r="C115" s="90"/>
      <c r="D115" s="90"/>
      <c r="E115" s="90"/>
      <c r="F115" s="90"/>
    </row>
    <row r="116" spans="2:6" x14ac:dyDescent="0.4">
      <c r="B116" s="90"/>
      <c r="C116" s="90"/>
      <c r="D116" s="90"/>
      <c r="E116" s="90"/>
      <c r="F116" s="90"/>
    </row>
    <row r="117" spans="2:6" x14ac:dyDescent="0.4">
      <c r="B117" s="90"/>
      <c r="C117" s="90"/>
      <c r="D117" s="90"/>
      <c r="E117" s="90"/>
      <c r="F117" s="90"/>
    </row>
    <row r="118" spans="2:6" x14ac:dyDescent="0.4">
      <c r="B118" s="90"/>
      <c r="C118" s="90"/>
      <c r="D118" s="90"/>
      <c r="E118" s="90"/>
      <c r="F118" s="90"/>
    </row>
    <row r="119" spans="2:6" x14ac:dyDescent="0.4">
      <c r="B119" s="90"/>
      <c r="C119" s="90"/>
      <c r="D119" s="90"/>
      <c r="E119" s="90"/>
      <c r="F119" s="90"/>
    </row>
    <row r="120" spans="2:6" x14ac:dyDescent="0.4">
      <c r="B120" s="90"/>
      <c r="C120" s="90"/>
      <c r="D120" s="90"/>
      <c r="E120" s="90"/>
      <c r="F120" s="90"/>
    </row>
    <row r="121" spans="2:6" x14ac:dyDescent="0.4">
      <c r="B121" s="90"/>
      <c r="C121" s="90"/>
      <c r="D121" s="90"/>
      <c r="E121" s="90"/>
      <c r="F121" s="90"/>
    </row>
    <row r="122" spans="2:6" x14ac:dyDescent="0.4">
      <c r="B122" s="90"/>
      <c r="C122" s="90"/>
      <c r="D122" s="90"/>
      <c r="E122" s="90"/>
      <c r="F122" s="90"/>
    </row>
    <row r="123" spans="2:6" x14ac:dyDescent="0.4">
      <c r="B123" s="90"/>
      <c r="C123" s="90"/>
      <c r="D123" s="90"/>
      <c r="E123" s="90"/>
      <c r="F123" s="90"/>
    </row>
    <row r="124" spans="2:6" x14ac:dyDescent="0.4">
      <c r="B124" s="90"/>
      <c r="C124" s="90"/>
      <c r="D124" s="90"/>
      <c r="E124" s="90"/>
      <c r="F124" s="90"/>
    </row>
    <row r="125" spans="2:6" x14ac:dyDescent="0.4">
      <c r="B125" s="90"/>
      <c r="C125" s="90"/>
      <c r="D125" s="90"/>
      <c r="E125" s="90"/>
      <c r="F125" s="90"/>
    </row>
    <row r="126" spans="2:6" x14ac:dyDescent="0.4">
      <c r="B126" s="90"/>
      <c r="C126" s="90"/>
      <c r="D126" s="90"/>
      <c r="E126" s="90"/>
      <c r="F126" s="90"/>
    </row>
    <row r="127" spans="2:6" x14ac:dyDescent="0.4">
      <c r="B127" s="90"/>
      <c r="C127" s="90"/>
      <c r="D127" s="90"/>
      <c r="E127" s="90"/>
      <c r="F127" s="90"/>
    </row>
    <row r="128" spans="2:6" x14ac:dyDescent="0.4">
      <c r="B128" s="90"/>
      <c r="C128" s="90"/>
      <c r="D128" s="90"/>
      <c r="E128" s="90"/>
      <c r="F128" s="90"/>
    </row>
    <row r="129" spans="2:6" x14ac:dyDescent="0.4">
      <c r="B129" s="90"/>
      <c r="C129" s="90"/>
      <c r="D129" s="90"/>
      <c r="E129" s="90"/>
      <c r="F129" s="90"/>
    </row>
    <row r="130" spans="2:6" x14ac:dyDescent="0.4">
      <c r="B130" s="90"/>
      <c r="C130" s="90"/>
      <c r="D130" s="90"/>
      <c r="E130" s="90"/>
      <c r="F130" s="90"/>
    </row>
    <row r="131" spans="2:6" x14ac:dyDescent="0.4">
      <c r="B131" s="90"/>
      <c r="C131" s="90"/>
      <c r="D131" s="90"/>
      <c r="E131" s="90"/>
      <c r="F131" s="90"/>
    </row>
    <row r="132" spans="2:6" x14ac:dyDescent="0.4">
      <c r="B132" s="90"/>
      <c r="C132" s="90"/>
      <c r="D132" s="90"/>
      <c r="E132" s="90"/>
      <c r="F132" s="90"/>
    </row>
    <row r="133" spans="2:6" x14ac:dyDescent="0.4">
      <c r="B133" s="90"/>
      <c r="C133" s="90"/>
      <c r="D133" s="90"/>
      <c r="E133" s="90"/>
      <c r="F133" s="90"/>
    </row>
    <row r="134" spans="2:6" x14ac:dyDescent="0.4">
      <c r="B134" s="90"/>
      <c r="C134" s="90"/>
      <c r="D134" s="90"/>
      <c r="E134" s="90"/>
      <c r="F134" s="90"/>
    </row>
    <row r="135" spans="2:6" x14ac:dyDescent="0.4">
      <c r="B135" s="90"/>
      <c r="C135" s="90"/>
      <c r="D135" s="90"/>
      <c r="E135" s="90"/>
      <c r="F135" s="90"/>
    </row>
    <row r="136" spans="2:6" x14ac:dyDescent="0.4">
      <c r="B136" s="90"/>
      <c r="C136" s="90"/>
      <c r="D136" s="90"/>
      <c r="E136" s="90"/>
      <c r="F136" s="90"/>
    </row>
    <row r="137" spans="2:6" x14ac:dyDescent="0.4">
      <c r="B137" s="90"/>
      <c r="C137" s="90"/>
      <c r="D137" s="90"/>
      <c r="E137" s="90"/>
      <c r="F137" s="90"/>
    </row>
    <row r="138" spans="2:6" x14ac:dyDescent="0.4">
      <c r="B138" s="90"/>
      <c r="C138" s="90"/>
      <c r="D138" s="90"/>
      <c r="E138" s="90"/>
      <c r="F138" s="90"/>
    </row>
    <row r="139" spans="2:6" x14ac:dyDescent="0.4">
      <c r="B139" s="90"/>
      <c r="C139" s="90"/>
      <c r="D139" s="90"/>
      <c r="E139" s="90"/>
      <c r="F139" s="90"/>
    </row>
    <row r="140" spans="2:6" x14ac:dyDescent="0.4">
      <c r="B140" s="90"/>
      <c r="C140" s="90"/>
      <c r="D140" s="90"/>
      <c r="E140" s="90"/>
      <c r="F140" s="90"/>
    </row>
    <row r="141" spans="2:6" x14ac:dyDescent="0.4">
      <c r="B141" s="90"/>
      <c r="C141" s="90"/>
      <c r="D141" s="90"/>
      <c r="E141" s="90"/>
      <c r="F141" s="90"/>
    </row>
    <row r="142" spans="2:6" x14ac:dyDescent="0.4">
      <c r="B142" s="90"/>
      <c r="C142" s="90"/>
      <c r="D142" s="90"/>
      <c r="E142" s="90"/>
      <c r="F142" s="90"/>
    </row>
    <row r="143" spans="2:6" x14ac:dyDescent="0.4">
      <c r="B143" s="90"/>
      <c r="C143" s="90"/>
      <c r="D143" s="90"/>
      <c r="E143" s="90"/>
      <c r="F143" s="90"/>
    </row>
    <row r="144" spans="2:6" x14ac:dyDescent="0.4">
      <c r="B144" s="90"/>
      <c r="C144" s="90"/>
      <c r="D144" s="90"/>
      <c r="E144" s="90"/>
      <c r="F144" s="90"/>
    </row>
    <row r="145" spans="2:6" x14ac:dyDescent="0.4">
      <c r="B145" s="90"/>
      <c r="C145" s="90"/>
      <c r="D145" s="90"/>
      <c r="E145" s="90"/>
      <c r="F145" s="90"/>
    </row>
    <row r="146" spans="2:6" x14ac:dyDescent="0.4">
      <c r="B146" s="90"/>
      <c r="C146" s="90"/>
      <c r="D146" s="90"/>
      <c r="E146" s="90"/>
      <c r="F146" s="90"/>
    </row>
    <row r="147" spans="2:6" x14ac:dyDescent="0.4">
      <c r="B147" s="90"/>
      <c r="C147" s="90"/>
      <c r="D147" s="90"/>
      <c r="E147" s="90"/>
      <c r="F147" s="90"/>
    </row>
    <row r="148" spans="2:6" x14ac:dyDescent="0.4">
      <c r="B148" s="90"/>
      <c r="C148" s="90"/>
      <c r="D148" s="90"/>
      <c r="E148" s="90"/>
      <c r="F148" s="90"/>
    </row>
    <row r="149" spans="2:6" x14ac:dyDescent="0.4">
      <c r="B149" s="90"/>
      <c r="C149" s="90"/>
      <c r="D149" s="90"/>
      <c r="E149" s="90"/>
      <c r="F149" s="90"/>
    </row>
    <row r="150" spans="2:6" x14ac:dyDescent="0.4">
      <c r="B150" s="90"/>
      <c r="C150" s="90"/>
      <c r="D150" s="90"/>
      <c r="E150" s="90"/>
      <c r="F150" s="90"/>
    </row>
    <row r="151" spans="2:6" x14ac:dyDescent="0.4">
      <c r="B151" s="90"/>
      <c r="C151" s="90"/>
      <c r="D151" s="90"/>
      <c r="E151" s="90"/>
      <c r="F151" s="90"/>
    </row>
    <row r="152" spans="2:6" x14ac:dyDescent="0.4">
      <c r="B152" s="90"/>
      <c r="C152" s="90"/>
      <c r="D152" s="90"/>
      <c r="E152" s="90"/>
      <c r="F152" s="90"/>
    </row>
    <row r="153" spans="2:6" x14ac:dyDescent="0.4">
      <c r="B153" s="90"/>
      <c r="C153" s="90"/>
      <c r="D153" s="90"/>
      <c r="E153" s="90"/>
      <c r="F153" s="90"/>
    </row>
    <row r="154" spans="2:6" x14ac:dyDescent="0.4">
      <c r="B154" s="90"/>
      <c r="C154" s="90"/>
      <c r="D154" s="90"/>
      <c r="E154" s="90"/>
      <c r="F154" s="90"/>
    </row>
    <row r="155" spans="2:6" x14ac:dyDescent="0.4">
      <c r="B155" s="90"/>
      <c r="C155" s="90"/>
      <c r="D155" s="90"/>
      <c r="E155" s="90"/>
      <c r="F155" s="90"/>
    </row>
    <row r="156" spans="2:6" x14ac:dyDescent="0.4">
      <c r="B156" s="90"/>
      <c r="C156" s="90"/>
      <c r="D156" s="90"/>
      <c r="E156" s="90"/>
      <c r="F156" s="90"/>
    </row>
    <row r="157" spans="2:6" x14ac:dyDescent="0.4">
      <c r="B157" s="90"/>
      <c r="C157" s="90"/>
      <c r="D157" s="90"/>
      <c r="E157" s="90"/>
      <c r="F157" s="90"/>
    </row>
    <row r="158" spans="2:6" x14ac:dyDescent="0.4">
      <c r="B158" s="90"/>
      <c r="C158" s="90"/>
      <c r="D158" s="90"/>
      <c r="E158" s="90"/>
      <c r="F158" s="90"/>
    </row>
    <row r="159" spans="2:6" x14ac:dyDescent="0.4">
      <c r="B159" s="90"/>
      <c r="C159" s="90"/>
      <c r="D159" s="90"/>
      <c r="E159" s="90"/>
      <c r="F159" s="90"/>
    </row>
    <row r="160" spans="2:6" x14ac:dyDescent="0.4">
      <c r="B160" s="90"/>
      <c r="C160" s="90"/>
      <c r="D160" s="90"/>
      <c r="E160" s="90"/>
      <c r="F160" s="90"/>
    </row>
    <row r="161" spans="2:6" x14ac:dyDescent="0.4">
      <c r="B161" s="90"/>
      <c r="C161" s="90"/>
      <c r="D161" s="90"/>
      <c r="E161" s="90"/>
      <c r="F161" s="90"/>
    </row>
    <row r="162" spans="2:6" x14ac:dyDescent="0.4">
      <c r="B162" s="90"/>
      <c r="C162" s="90"/>
      <c r="D162" s="90"/>
      <c r="E162" s="90"/>
      <c r="F162" s="90"/>
    </row>
    <row r="163" spans="2:6" x14ac:dyDescent="0.4">
      <c r="B163" s="90"/>
      <c r="C163" s="90"/>
      <c r="D163" s="90"/>
      <c r="E163" s="90"/>
      <c r="F163" s="90"/>
    </row>
    <row r="164" spans="2:6" x14ac:dyDescent="0.4">
      <c r="B164" s="90"/>
      <c r="C164" s="90"/>
      <c r="D164" s="90"/>
      <c r="E164" s="90"/>
      <c r="F164" s="90"/>
    </row>
    <row r="165" spans="2:6" x14ac:dyDescent="0.4">
      <c r="B165" s="90"/>
      <c r="C165" s="90"/>
      <c r="D165" s="90"/>
      <c r="E165" s="90"/>
      <c r="F165" s="90"/>
    </row>
    <row r="166" spans="2:6" x14ac:dyDescent="0.4">
      <c r="B166" s="90"/>
      <c r="C166" s="90"/>
      <c r="D166" s="90"/>
      <c r="E166" s="90"/>
      <c r="F166" s="90"/>
    </row>
    <row r="167" spans="2:6" x14ac:dyDescent="0.4">
      <c r="B167" s="90"/>
      <c r="C167" s="90"/>
      <c r="D167" s="90"/>
      <c r="E167" s="90"/>
      <c r="F167" s="90"/>
    </row>
    <row r="168" spans="2:6" x14ac:dyDescent="0.4">
      <c r="B168" s="90"/>
      <c r="C168" s="90"/>
      <c r="D168" s="90"/>
      <c r="E168" s="90"/>
      <c r="F168" s="90"/>
    </row>
    <row r="169" spans="2:6" x14ac:dyDescent="0.4">
      <c r="B169" s="90"/>
      <c r="C169" s="90"/>
      <c r="D169" s="90"/>
      <c r="E169" s="90"/>
      <c r="F169" s="90"/>
    </row>
  </sheetData>
  <mergeCells count="6">
    <mergeCell ref="A1:F1"/>
    <mergeCell ref="E26:F26"/>
    <mergeCell ref="E27:F27"/>
    <mergeCell ref="A20:E20"/>
    <mergeCell ref="A9:E9"/>
    <mergeCell ref="A21:E21"/>
  </mergeCells>
  <phoneticPr fontId="3" type="noConversion"/>
  <pageMargins left="0.78740157499999996" right="0.78740157499999996" top="0.984251969" bottom="0.984251969" header="0.51181102300000003" footer="0.51181102300000003"/>
  <pageSetup paperSize="9" orientation="portrait" horizontalDpi="360" verticalDpi="360" r:id="rId1"/>
  <headerFooter alignWithMargins="0">
    <oddHeader>&amp;CRechnungswesen und Controlling</oddHeader>
    <oddFooter>&amp;CLeopold Kirner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IL</vt:lpstr>
      <vt:lpstr>VMK</vt:lpstr>
      <vt:lpstr>WEIZEN</vt:lpstr>
      <vt:lpstr>ZUCKERRÜBE</vt:lpstr>
      <vt:lpstr>BIOSOJA</vt:lpstr>
      <vt:lpstr>APFEL</vt:lpstr>
      <vt:lpstr>WEIN</vt:lpstr>
      <vt:lpstr>SILOMAIS</vt:lpstr>
      <vt:lpstr>GL-RBSilage</vt:lpstr>
      <vt:lpstr>MILCH</vt:lpstr>
      <vt:lpstr>ZUCHTSAU</vt:lpstr>
      <vt:lpstr>STIER</vt:lpstr>
      <vt:lpstr>UaB</vt:lpstr>
      <vt:lpstr>AGG_DB</vt:lpstr>
      <vt:lpstr>FIXDB</vt:lpstr>
      <vt:lpstr>SPEZKOFRLE</vt:lpstr>
      <vt:lpstr>VGL-DB</vt:lpstr>
      <vt:lpstr>APFEL!Druckbereich</vt:lpstr>
      <vt:lpstr>BIOSOJA!Druckbereich</vt:lpstr>
      <vt:lpstr>'GL-RBSilage'!Druckbereich</vt:lpstr>
      <vt:lpstr>MILCH!Druckbereich</vt:lpstr>
      <vt:lpstr>SILOMAIS!Druckbereich</vt:lpstr>
      <vt:lpstr>STIER!Druckbereich</vt:lpstr>
      <vt:lpstr>UaB!Druckbereich</vt:lpstr>
      <vt:lpstr>VMK!Druckbereich</vt:lpstr>
      <vt:lpstr>WEIN!Druckbereich</vt:lpstr>
      <vt:lpstr>WEIZEN!Druckbereich</vt:lpstr>
      <vt:lpstr>ZUCHTSAU!Druckbereich</vt:lpstr>
      <vt:lpstr>ZUCKERRÜBE!Druckbereich</vt:lpstr>
      <vt:lpstr>VMK!Druckbereich_MI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Kirner Leopold</dc:creator>
  <cp:lastModifiedBy>Hannes Erber</cp:lastModifiedBy>
  <cp:lastPrinted>2009-12-09T14:08:20Z</cp:lastPrinted>
  <dcterms:created xsi:type="dcterms:W3CDTF">1980-01-03T23:07:51Z</dcterms:created>
  <dcterms:modified xsi:type="dcterms:W3CDTF">2017-03-07T08:13:31Z</dcterms:modified>
</cp:coreProperties>
</file>